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20160" windowHeight="6945" activeTab="1"/>
  </bookViews>
  <sheets>
    <sheet name="PL09" sheetId="1" r:id="rId1"/>
    <sheet name="PL10" sheetId="2" r:id="rId2"/>
    <sheet name="PL11" sheetId="3" state="hidden" r:id="rId3"/>
    <sheet name="PL12" sheetId="4" state="hidden" r:id="rId4"/>
    <sheet name="PL12 (2)" sheetId="5" state="hidden" r:id="rId5"/>
  </sheets>
  <externalReferences>
    <externalReference r:id="rId8"/>
  </externalReferences>
  <definedNames>
    <definedName name="_xlnm.Print_Area" localSheetId="1">'PL10'!$A$3:$S$116</definedName>
    <definedName name="_xlnm.Print_Titles" localSheetId="1">'PL10'!$5:$5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Mr Hung</author>
  </authors>
  <commentList>
    <comment ref="N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Số viên chức 01/01/2016 đơn vị chư cung cấp được</t>
        </r>
      </text>
    </comment>
    <comment ref="O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BYT chưa cung cấp được số liệu</t>
        </r>
      </text>
    </comment>
    <comment ref="K11" authorId="1">
      <text>
        <r>
          <rPr>
            <b/>
            <sz val="9"/>
            <rFont val="Calibri"/>
            <family val="2"/>
          </rPr>
          <t>Mr Hung:</t>
        </r>
        <r>
          <rPr>
            <sz val="9"/>
            <rFont val="Calibri"/>
            <family val="2"/>
          </rPr>
          <t xml:space="preserve">
</t>
        </r>
      </text>
    </comment>
    <comment ref="C10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(Giám định Y khoa) Trường TH</t>
        </r>
      </text>
    </comment>
  </commentList>
</comments>
</file>

<file path=xl/sharedStrings.xml><?xml version="1.0" encoding="utf-8"?>
<sst xmlns="http://schemas.openxmlformats.org/spreadsheetml/2006/main" count="548" uniqueCount="298">
  <si>
    <t>TẠI BỘ Y TẾ</t>
  </si>
  <si>
    <t>STT</t>
  </si>
  <si>
    <t>Tên đơn vị</t>
  </si>
  <si>
    <t>Kinh phí tiền lương quyết toán trong năm</t>
  </si>
  <si>
    <t>Tổng cộng</t>
  </si>
  <si>
    <t>CC, VC</t>
  </si>
  <si>
    <t>Lao động HĐ 68</t>
  </si>
  <si>
    <t>Số tăng trong năm</t>
  </si>
  <si>
    <t>Số giảm trong năm</t>
  </si>
  <si>
    <t xml:space="preserve">Kinh phí tiền lương được giao
</t>
  </si>
  <si>
    <t xml:space="preserve">Kinh phí tiền lương thực hiện
</t>
  </si>
  <si>
    <t>Cộng</t>
  </si>
  <si>
    <t>Tiền lương</t>
  </si>
  <si>
    <t>Tiền công</t>
  </si>
  <si>
    <t>Phụ cấp lương</t>
  </si>
  <si>
    <t>Các khoản đóng góp</t>
  </si>
  <si>
    <t>CC,VC</t>
  </si>
  <si>
    <t>LĐ HĐ khác</t>
  </si>
  <si>
    <t xml:space="preserve">HĐLĐ 1 năm </t>
  </si>
  <si>
    <t>A</t>
  </si>
  <si>
    <t>TỔ CHỨC HÀNH CHÍNH</t>
  </si>
  <si>
    <t>Lãnh đạo Bộ</t>
  </si>
  <si>
    <t>I</t>
  </si>
  <si>
    <t>Cục, vụ và tương đương</t>
  </si>
  <si>
    <t>Vụ Truyền thông-Thi đua KT</t>
  </si>
  <si>
    <t>Vụ Pháp chế</t>
  </si>
  <si>
    <t>Vụ Hợp tác Quốc tế</t>
  </si>
  <si>
    <t>Vụ Kế hoạch -Tài chính</t>
  </si>
  <si>
    <t>Vụ Tổ chức cán bộ</t>
  </si>
  <si>
    <t>Vụ Trang thiết bị &amp;CTYT</t>
  </si>
  <si>
    <t>Vụ Sức khỏe Bà mẹ-Trẻ em</t>
  </si>
  <si>
    <t>Vụ Bảo hiểm y tế</t>
  </si>
  <si>
    <t xml:space="preserve">Văn phòng Bộ </t>
  </si>
  <si>
    <t>Thanh tra Bộ</t>
  </si>
  <si>
    <t>Cục Công nghệ Thông tin</t>
  </si>
  <si>
    <t>Cục Quản lý y Dược Cổ Truyền</t>
  </si>
  <si>
    <t>Cục khoa học công nghệ và đào tạo</t>
  </si>
  <si>
    <t>Cục Quản lý khám chữa bệnh</t>
  </si>
  <si>
    <t>Cục An toàn thực phẩm</t>
  </si>
  <si>
    <t>Cục Quản lý dược</t>
  </si>
  <si>
    <t>Cục y tế dự phòng</t>
  </si>
  <si>
    <t>Cục quản lý môi trường y tế</t>
  </si>
  <si>
    <t>Cục phòng chống HIV/AIDS</t>
  </si>
  <si>
    <t>II</t>
  </si>
  <si>
    <t>Tổng cục Dân số- KHHGĐ</t>
  </si>
  <si>
    <t>B</t>
  </si>
  <si>
    <t>ĐƠN VỊ SỰ NGHIỆP CÔNG LẬP</t>
  </si>
  <si>
    <t>Đơn vị sự nghiệp chưa được giao tự chủ</t>
  </si>
  <si>
    <t>Trường Đại học Y Hà Nội</t>
  </si>
  <si>
    <t>Trường Đại học Y Dược Thái Bình</t>
  </si>
  <si>
    <t>Trường Đại học Y Dược Hải Phòng</t>
  </si>
  <si>
    <t>Trường Đại học Y tế Công Cộng</t>
  </si>
  <si>
    <t>Trường Đại học Điều Dưỡng Nam Định</t>
  </si>
  <si>
    <t>Học viện Y Dược học 
cổ truyền VN</t>
  </si>
  <si>
    <t>Trường Đại học Kỹ thuật y tế Hải Dương</t>
  </si>
  <si>
    <t>Trường Đại học Kỹ thuật Y Dược Đà nẵng</t>
  </si>
  <si>
    <t>Trường Cao đẳng dược trung ương Hải Dương</t>
  </si>
  <si>
    <t>Viện Vệ Sinh Dịch Tễ Trung Ương</t>
  </si>
  <si>
    <t>Viện Vệ Sinh Dịch Tễ Tây Nguyên</t>
  </si>
  <si>
    <t>Viện Pasteur Nha Trang</t>
  </si>
  <si>
    <t>Viện Pasteur TP.Hồ Chí Minh</t>
  </si>
  <si>
    <t>Viện Dinh dưỡng</t>
  </si>
  <si>
    <t>Viện Y học biển</t>
  </si>
  <si>
    <t>Viện Vệ Sinh Y tế công cộng TP.Hồ Chí Minh</t>
  </si>
  <si>
    <t>Viện Sốt rét kí sinh trùng - côn trùng Trung Ương</t>
  </si>
  <si>
    <t>Viện Sốt rét kí sinh trùng - côn trùng Quy Nhơn</t>
  </si>
  <si>
    <t>Viện Sốt rét kí sinh trùng - côn trùng Hồ Chí Minh</t>
  </si>
  <si>
    <t>Viện Kiểm nghiệm thuốc Trung Ương</t>
  </si>
  <si>
    <t>Viện Kiểm nghiệm thuốc TP.Hồ Chí Minh</t>
  </si>
  <si>
    <t>Viện Kiểm định quốc gia vacxin và sinh phẩm y tế</t>
  </si>
  <si>
    <t>Viện Kiểm nghiệm vệ sinh an toàn thực phẩm quốc gia</t>
  </si>
  <si>
    <t>Viện Dược liệu</t>
  </si>
  <si>
    <t>Viện Vắc xin và Sinh phẩm y tế</t>
  </si>
  <si>
    <t>Viện Pháp y Quốc gia</t>
  </si>
  <si>
    <t>Trung tâm truyền thông giáo dục sức khỏe TW</t>
  </si>
  <si>
    <t>Viện Chiến lược và chính sách y tế</t>
  </si>
  <si>
    <t>Trung tâm Điều phối ghép tạng Quốc Gia</t>
  </si>
  <si>
    <t>Tạp chí y học thực hành</t>
  </si>
  <si>
    <t>Tạp chí Dược học</t>
  </si>
  <si>
    <t>Bệnh viện E</t>
  </si>
  <si>
    <t>Bệnh viện C Đà Nẵng</t>
  </si>
  <si>
    <t>Bệnh viện Hữu Nghị</t>
  </si>
  <si>
    <t>Bệnh viện Đa khoa TW Quảng Nam</t>
  </si>
  <si>
    <t>Bệnh viện Đa khoa trung ương Huế</t>
  </si>
  <si>
    <t>Bệnh viện Việt Nam - Cuba Đồng Hới</t>
  </si>
  <si>
    <t>Bệnh viện Đa khoa trung ương Thái Nguyên</t>
  </si>
  <si>
    <t>Bệnh viện Nhi trung ương</t>
  </si>
  <si>
    <t>Bệnh viện 71 Trung Ương</t>
  </si>
  <si>
    <t>Bệnh viện 74 Trung ương</t>
  </si>
  <si>
    <t>Bệnh viện phổi trung ương</t>
  </si>
  <si>
    <t>Bệnh viện Điều Dưỡng Phục hồi chức năng TW</t>
  </si>
  <si>
    <t>Bệnh viện tâm thần Trung Ương I</t>
  </si>
  <si>
    <t>Bệnh viện Tâm thần trung ương II</t>
  </si>
  <si>
    <t>Bệnh viện Phong và Da liễu Quy Hòa</t>
  </si>
  <si>
    <t>Bệnh viện Phong và Da liễu Trung ương Quỳnh Lập</t>
  </si>
  <si>
    <t>Bệnh viện y học Cổ truyền Trung Ương</t>
  </si>
  <si>
    <t>Bệnh viện Châm cứu Trung Ương</t>
  </si>
  <si>
    <t>Viện Pháp y tâm thần TW</t>
  </si>
  <si>
    <t>Viện Pháp y tâm thần Trung Ương Biên Hòa</t>
  </si>
  <si>
    <t>Trung tâm mua sắm đấu thầu thuốc QG</t>
  </si>
  <si>
    <t>Viện huyết học truyền máu trung ương</t>
  </si>
  <si>
    <t>Bệnh viện Da liễu trung ương</t>
  </si>
  <si>
    <t>Bệnh viện Đa khoa TW Cần Thơ</t>
  </si>
  <si>
    <t>Bệnh viện K</t>
  </si>
  <si>
    <t>Bệnh viện thống nhất</t>
  </si>
  <si>
    <t>Bệnh viện Lão khoa trung ương</t>
  </si>
  <si>
    <t>Trường Đại học Y Dược Cần Thơ</t>
  </si>
  <si>
    <t>Viện Trang thiết bị và Công trình y tế</t>
  </si>
  <si>
    <t>Bệnh viện Hữu nghị Việt Đức</t>
  </si>
  <si>
    <t>Bệnh viện Phụ - Sản TW</t>
  </si>
  <si>
    <t>Bệnh viện Mắt TW</t>
  </si>
  <si>
    <t>Bệnh viện Tai-Mũi-Họng TW</t>
  </si>
  <si>
    <t>Bệnh viện Nội tiết TW</t>
  </si>
  <si>
    <t>Bệnh viện Răng-Hàm-Mặt TW Hà Nội</t>
  </si>
  <si>
    <t>Bệnh viện Răng-Hàm-Mặt TW TP.HCM</t>
  </si>
  <si>
    <t>Bệnh viện Chợ Rẫy</t>
  </si>
  <si>
    <t>Báo sức khỏe Đời sống</t>
  </si>
  <si>
    <t>Số TT</t>
  </si>
  <si>
    <t>Lao động hợp đồng khác</t>
  </si>
  <si>
    <t>Ghi chú</t>
  </si>
  <si>
    <t>Tổng số</t>
  </si>
  <si>
    <t>Biên chế công chức</t>
  </si>
  <si>
    <t>Biên chế viên chức</t>
  </si>
  <si>
    <t>HĐLĐ theo NĐ 68/2000/NĐ-CP</t>
  </si>
  <si>
    <t>HĐ khác</t>
  </si>
  <si>
    <t xml:space="preserve">Tổng số </t>
  </si>
  <si>
    <t>Công chức</t>
  </si>
  <si>
    <t>Viên chức</t>
  </si>
  <si>
    <t>Hợp đồng theo NĐ 68/2000/NĐ-CP</t>
  </si>
  <si>
    <t>Văn phòng Bộ</t>
  </si>
  <si>
    <t>Cục Công nghệ thông tin</t>
  </si>
  <si>
    <t>Cục quản lý Y dược cổ truyền</t>
  </si>
  <si>
    <t>Cục quản lý Khám-chữa bệnh</t>
  </si>
  <si>
    <t>Cục Quản lý Dược</t>
  </si>
  <si>
    <t>Cục Y tế dự phòng</t>
  </si>
  <si>
    <t>Cục Quản lý môi trường Y tế</t>
  </si>
  <si>
    <t>Trường ĐH Dược Hà Nội</t>
  </si>
  <si>
    <t>Trường ĐH Y Dược Thái Bình</t>
  </si>
  <si>
    <t>Trường ĐH Y Dược Hải Phòng</t>
  </si>
  <si>
    <t>Đại học Y Dược TPHCM</t>
  </si>
  <si>
    <t>Trường ĐH Y tế công cộng</t>
  </si>
  <si>
    <t>Trường ĐH Đ.Dưỡng Nam Định</t>
  </si>
  <si>
    <t>Trường ĐH Kỹ thuật 
y tế Hải Dương</t>
  </si>
  <si>
    <t>Trường ĐH Kỹ thuật Y Dược 
Đà Nẵng</t>
  </si>
  <si>
    <t>Trường CĐ  Dược Trung ương Hải Dương</t>
  </si>
  <si>
    <t>Trường Cao đẳng nghề 
Thiết bị y tế</t>
  </si>
  <si>
    <t>Viện Vệ sinh dịch tễ TW</t>
  </si>
  <si>
    <t>Viện Vệ sinh dịch tễ Tây Nguyên</t>
  </si>
  <si>
    <t>Viện Pasteur TP Hồ Chí Minh</t>
  </si>
  <si>
    <t>Viện Y tế công cộng Tp.HCM</t>
  </si>
  <si>
    <t>Viện SR-KST-CT Trung ương</t>
  </si>
  <si>
    <t>Viện SR-KST-CT Quy Nhơn</t>
  </si>
  <si>
    <t>Viện SR-KST-CT Tp.HCM</t>
  </si>
  <si>
    <t>Viện Kiểm nghiệm thuốc TW</t>
  </si>
  <si>
    <t>Viện Kiểm nghiệm thuốc Tp.HCM</t>
  </si>
  <si>
    <t>Viện Kiểm định QG VX và SPYT</t>
  </si>
  <si>
    <t>Viện Kiểm nghiệm ATVS TP QG</t>
  </si>
  <si>
    <t>Viện vắc xin và Sinh phẩm y tế</t>
  </si>
  <si>
    <t>Trung tâm truyền thông GDSK TƯ</t>
  </si>
  <si>
    <t>Viện chiến lược &amp; Chính sách YT</t>
  </si>
  <si>
    <t xml:space="preserve">T/tâm điều phối Quốc gia 
về ghép BP CT </t>
  </si>
  <si>
    <t xml:space="preserve"> Bệnh viện E</t>
  </si>
  <si>
    <t>Bệnh viện ĐK TW Quảng Nam</t>
  </si>
  <si>
    <t>Bệnh viện ĐKTW Huế</t>
  </si>
  <si>
    <t>Bệnh viện HN Việt nam-Cu Ba Đồng Hới</t>
  </si>
  <si>
    <t>Bệnh viện Việt Nam-Thụy Điển Uông Bí</t>
  </si>
  <si>
    <t>Bệnh viện ĐK TW Thái Nguyên</t>
  </si>
  <si>
    <t>Bệnh viện Nhi TW</t>
  </si>
  <si>
    <t>Bệnh viện 71 TW</t>
  </si>
  <si>
    <t>Bệnh viện 74 TW</t>
  </si>
  <si>
    <t>Bệnh viện Phổi TW</t>
  </si>
  <si>
    <t>Bệnh viện Điều dưỡng-PHCN TW</t>
  </si>
  <si>
    <t>Bệnh viện Tâm thần TW1</t>
  </si>
  <si>
    <t>Bệnh viện Tâm thần TW2</t>
  </si>
  <si>
    <t>Bệnh viện Phong-Da liễu TW Quy Hòa</t>
  </si>
  <si>
    <t>Bệnh viện Phong-Da liễu TW Quỳnh Lập</t>
  </si>
  <si>
    <t>Bệnh viện Y học cổ truyền TW</t>
  </si>
  <si>
    <t>Bệnh viện Châm cứu TW</t>
  </si>
  <si>
    <t>Viện pháp y Tâm thần TW</t>
  </si>
  <si>
    <t>Viện pháp y Tâm thần TW
 Biên Hòa</t>
  </si>
  <si>
    <t>TT Pháp y Tâm thần KV miền núi P. Bắc</t>
  </si>
  <si>
    <t>TT Pháp y Tâm thần KV miền Trung</t>
  </si>
  <si>
    <t>TT Pháp y Tâm thần KV Tây nguyên</t>
  </si>
  <si>
    <t>TT Pháp y Tâm thần KV Tp.HCM</t>
  </si>
  <si>
    <t>Bệnh viện Bạch Mai</t>
  </si>
  <si>
    <t>Bệnh viện ĐK TƯ Cần Thơ</t>
  </si>
  <si>
    <t>Bệnh viện Thống Nhất</t>
  </si>
  <si>
    <t>Bệnh viện Lão khoa Trung ương</t>
  </si>
  <si>
    <t>Bệnh viện Da liễu Trung ương</t>
  </si>
  <si>
    <t>Viện Huyết học-
Truyền máu TW</t>
  </si>
  <si>
    <t>Trường ĐH Y Dược Cần Thơ</t>
  </si>
  <si>
    <t>Phụ lục số 11/BCKT-NSBN</t>
  </si>
  <si>
    <t>Đơn vị tính: triệu đồng</t>
  </si>
  <si>
    <t>ĐƠN VỊ</t>
  </si>
  <si>
    <t>Số biên chế được 
giao</t>
  </si>
  <si>
    <t>Số lao động có mặt 
đến 1/1/2016</t>
  </si>
  <si>
    <t>Hợp đồng 68</t>
  </si>
  <si>
    <t>Người làm việc 2016</t>
  </si>
  <si>
    <t>Kinh phí tiền lương được giao</t>
  </si>
  <si>
    <t>Tỷ lệ % NSNN hỗ trợ</t>
  </si>
  <si>
    <t>Phân bổ NSNN quỹ lương</t>
  </si>
  <si>
    <t>Kinh phí tiền lương quyết toán trong năm (NSNN)</t>
  </si>
  <si>
    <t>Kế hoạch</t>
  </si>
  <si>
    <t>Số lao động có mặt
đến 31/12/2016</t>
  </si>
  <si>
    <t>Hợp đồng theo NĐ204</t>
  </si>
  <si>
    <t>Phụ cấp lương (chức vụ, thâm niên, ưu đãi nghề, vượt khung)</t>
  </si>
  <si>
    <t>Chênh lệch</t>
  </si>
  <si>
    <t>Hệ phòng bệnh</t>
  </si>
  <si>
    <t>Viện Sức khỏe nghề nghiệp và Môi trường</t>
  </si>
  <si>
    <t>Hệ chữa bệnh</t>
  </si>
  <si>
    <t>Bệnh viện bệnh nhiệt đới trung ương</t>
  </si>
  <si>
    <t>Bệnh viện Việt Nam Thủy Điển Uông Bí</t>
  </si>
  <si>
    <t>Viện bỏng Lê Hữu Trác</t>
  </si>
  <si>
    <t>Bệnh viện Mắt Trung ương</t>
  </si>
  <si>
    <t>Bệnh viện Tai Mũi họng TW</t>
  </si>
  <si>
    <t>Bệnh viện Hữu Nghị -Việt Đức</t>
  </si>
  <si>
    <t>Bệnh viện Bạch Mai (Giám định Y khoa)</t>
  </si>
  <si>
    <t>Bệnh viện Phụ sản Trung ương</t>
  </si>
  <si>
    <t>Bệnh viện Răng hàm mặt TW TP. HCM</t>
  </si>
  <si>
    <t>Bệnh viện nội tiết Trung ương</t>
  </si>
  <si>
    <t>Bệnh viện Răng hàm mặt TW Hà Nội</t>
  </si>
  <si>
    <t>Trung tâm pháp y tâm thần Khu vực miền núi Phía Bắc - Phú Thọ</t>
  </si>
  <si>
    <t>Trung tâm pháp y tâm thần Khu vực miền Trung - Thừa thiên huế</t>
  </si>
  <si>
    <t>Trung tâm pháp y tâm thần Khu vực Tây nguyên - Đắc Lắk</t>
  </si>
  <si>
    <t>Trung tâm pháp y tâm thần Khu vực Thành phố Hồ chí Minh</t>
  </si>
  <si>
    <t>Trung tâm pháp y tâm thần Khu vực Tây Nam bộ - Cần thơ</t>
  </si>
  <si>
    <t>III</t>
  </si>
  <si>
    <t>Hệ hành chính</t>
  </si>
  <si>
    <t>IV</t>
  </si>
  <si>
    <t>Hệ Đào tạo</t>
  </si>
  <si>
    <t>Học viện y dược học cổ truyền Việt Nam</t>
  </si>
  <si>
    <t>Bệnh viện thuộc Học viện Y học Cổ truyền</t>
  </si>
  <si>
    <t>Bệnh viện Bạch mai (Trường TH)</t>
  </si>
  <si>
    <t>V</t>
  </si>
  <si>
    <t>Tổng cục</t>
  </si>
  <si>
    <t>Văn phòng tổng cục dân số kế hoạch hóa gia đình</t>
  </si>
  <si>
    <t xml:space="preserve">TT Đào tạo dân số </t>
  </si>
  <si>
    <t>Ban quản lý các dự án thuộc chương trình mục tiêu quốc gia DS-KHHGĐ</t>
  </si>
  <si>
    <t>Trung tâm nghiên cứu Thông tin và Dữ liệu</t>
  </si>
  <si>
    <t>Trung tâm tư vấn và cung ứng dịch vụ</t>
  </si>
  <si>
    <t>Phụ lục số 12/BCKT-NSBN</t>
  </si>
  <si>
    <t>TÊN ĐƠN VỊ</t>
  </si>
  <si>
    <t>Số biên chế giao (công chức, viên chức)</t>
  </si>
  <si>
    <t xml:space="preserve"> Lao động hợp đồng khác</t>
  </si>
  <si>
    <t>HĐ 68</t>
  </si>
  <si>
    <t xml:space="preserve">Lao động HĐ khác </t>
  </si>
  <si>
    <t>Số báo cáo BYT</t>
  </si>
  <si>
    <t xml:space="preserve">Số kiểm toán </t>
  </si>
  <si>
    <t>KẾT QUẢ KIỂM TOÁN CHI TIẾT VỀ BIÊN CHẾ, HỢP ĐỒNG LAO ĐỒNG CỦA MỘT SỐ ĐƠN VỊ CHƯA ĐƯỢC GIAO TỰ CHỦ TÀI CHÍNH NĂM 2017</t>
  </si>
  <si>
    <t>Số người làm việc hiện có mặt 31/12/2017</t>
  </si>
  <si>
    <t>2=3+4+5+6</t>
  </si>
  <si>
    <t>7=2-1</t>
  </si>
  <si>
    <t>10=9-8</t>
  </si>
  <si>
    <t>3=1*2</t>
  </si>
  <si>
    <t>9=3-4</t>
  </si>
  <si>
    <t>4=5+6+7+8</t>
  </si>
  <si>
    <t>TÌNH HÌNH SỬ DỤNG QUỸ TIỀN LƯƠNG, BIÊN CHẾ VÀ LAO ĐỘNG HỢP ĐỒNG NĂM 2017</t>
  </si>
  <si>
    <t>3=4+5+6+7</t>
  </si>
  <si>
    <t>8=9+10+11</t>
  </si>
  <si>
    <t>3=4+5</t>
  </si>
  <si>
    <t>3=4+5+6</t>
  </si>
  <si>
    <t>7=8+9+10</t>
  </si>
  <si>
    <t>Viện SK nghề nghiệp và môi trường y tế</t>
  </si>
  <si>
    <t xml:space="preserve">Tạp chí Y Dược học </t>
  </si>
  <si>
    <t>Bệnh viện Nhiệt đới Trung ương</t>
  </si>
  <si>
    <t>TT Pháp y Tâm thần 
khu vực Tây nam Bộ</t>
  </si>
  <si>
    <t>TT Nghiên cứu SX vắc xin &amp; Sinh phẩm YT</t>
  </si>
  <si>
    <t>Đơn vị sự nghiệp đã được giao tự chủ</t>
  </si>
  <si>
    <t>Bộ Y tế</t>
  </si>
  <si>
    <t>BQL dự án chuyên ngành XD công trình y tế</t>
  </si>
  <si>
    <t>Giao QĐ 1387</t>
  </si>
  <si>
    <t>Số người làm việc hiện có mặt 31/12/2017 (số kiểm toán)</t>
  </si>
  <si>
    <t>Cục KHCN &amp; Đào tạo</t>
  </si>
  <si>
    <t>ĐƠN VỊ SN CÔNG LẬP</t>
  </si>
  <si>
    <t>Trường CĐ  Dược TW Hải Dương</t>
  </si>
  <si>
    <t>Viện SK nghề nghiệp và MT y tế</t>
  </si>
  <si>
    <t xml:space="preserve">T/tâm điều phối QG về ghép BP CT </t>
  </si>
  <si>
    <t>Bệnh viện VN-Thụy Điển Uông Bí</t>
  </si>
  <si>
    <t>Bviện HN Việt nam-Cu Ba Đồng Hới</t>
  </si>
  <si>
    <t>Bviện Phong-Da liễu TW Quỳnh Lập</t>
  </si>
  <si>
    <t>TT Pháp y Tthần KV miền núi P. Bắc</t>
  </si>
  <si>
    <t>TT Pháp y Tthần kvực Tây nam Bộ</t>
  </si>
  <si>
    <t>TT mua sắm đấu thầu thuốc QG</t>
  </si>
  <si>
    <t>Đơn vị SN đã được giao tự chủ</t>
  </si>
  <si>
    <t>TT NC SX vắc xin &amp; Sinh phẩm YT</t>
  </si>
  <si>
    <t>BQLDA chuyên ngành XD công trình YT</t>
  </si>
  <si>
    <t>11=12...+14</t>
  </si>
  <si>
    <t>15=16+…19</t>
  </si>
  <si>
    <t>Số đầu năm (01/01/2018)</t>
  </si>
  <si>
    <t>Số cuối năm (31/12/2018)</t>
  </si>
  <si>
    <t>Tổng số lượng người làm việc được phê duyệt năm 2018</t>
  </si>
  <si>
    <t>Có mặt đến 31/12/2018</t>
  </si>
  <si>
    <t>Số chưa thực hiện năm 2018</t>
  </si>
  <si>
    <t>TÌNH HÌNH SỬ DỤNG QUỸ TIỀN LƯƠNG, BIÊN CHẾ VÀ LAO ĐỘNG HỢP ĐỒNG NĂM 201..</t>
  </si>
  <si>
    <t>13=14+15+16</t>
  </si>
  <si>
    <t>THỐNG KÊ, TỔNG HỢP SỐ LIỆU BIÊN CHẾ CÔNG CHỨC, VIÊN CHỨC và HĐLĐ HIỆN CÓ TẠI BỘ Y TẾ NĂM 2018</t>
  </si>
  <si>
    <r>
      <rPr>
        <b/>
        <u val="single"/>
        <sz val="11"/>
        <rFont val="Times New Roman"/>
        <family val="1"/>
      </rPr>
      <t>Ghi chú:</t>
    </r>
    <r>
      <rPr>
        <sz val="11"/>
        <rFont val="Times New Roman"/>
        <family val="1"/>
      </rPr>
      <t xml:space="preserve"> Đối với đơn vị tự chủ toàn bộ chi thường xuyên Bộ Y tế không giao chỉ tiêu số lượng người làm việc (Biên chế sự nghiệp), do đơn vị tự xác định và thực hiện (Điều 17, NĐ41/2012/NĐ-CP và Nghị quyết số 89-NQ-CP năm 2016)</t>
    </r>
  </si>
  <si>
    <t>Biểu số 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</si>
</sst>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??_-;_-@_-"/>
    <numFmt numFmtId="173" formatCode="_(* #,##0_);_(* \(#,##0\);_(* &quot;-&quot;??_);_(@_)"/>
    <numFmt numFmtId="174" formatCode="_(* #,##0.0_);_(* \(#,##0.0\);_(* &quot;-&quot;??_);_(@_)"/>
    <numFmt numFmtId="175" formatCode="_(* #,##0.0_);_(* \(#,##0.0\);_(* &quot;-&quot;?_);_(@_)"/>
    <numFmt numFmtId="176" formatCode="0.0%"/>
    <numFmt numFmtId="177" formatCode="0.0"/>
    <numFmt numFmtId="178" formatCode="[$-42A]dd\ mmmm\ yyyy"/>
    <numFmt numFmtId="179" formatCode="[$-42A]h:mm:ss\ AM/PM"/>
    <numFmt numFmtId="180" formatCode="_-* #,##0.0\ _₫_-;\-* #,##0.0\ _₫_-;_-* &quot;-&quot;??\ _₫_-;_-@_-"/>
    <numFmt numFmtId="181" formatCode="_-* #,##0\ _₫_-;\-* #,##0\ _₫_-;_-* &quot;-&quot;??\ _₫_-;_-@_-"/>
  </numFmts>
  <fonts count="10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.VnTime"/>
      <family val="2"/>
    </font>
    <font>
      <sz val="10"/>
      <name val="Times New Roman"/>
      <family val="1"/>
    </font>
    <font>
      <sz val="10"/>
      <name val=".Vn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Arial"/>
      <family val="2"/>
    </font>
    <font>
      <b/>
      <sz val="10"/>
      <name val="Times New Roman"/>
      <family val="1"/>
    </font>
    <font>
      <b/>
      <sz val="10"/>
      <name val=".Vn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.Vn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56"/>
      <name val="Times New Roman"/>
      <family val="1"/>
    </font>
    <font>
      <sz val="14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62"/>
      <name val="Times New Roman"/>
      <family val="1"/>
    </font>
    <font>
      <sz val="11"/>
      <color indexed="62"/>
      <name val="Times New Roman"/>
      <family val="1"/>
    </font>
    <font>
      <sz val="14"/>
      <color indexed="6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Cambria"/>
      <family val="1"/>
    </font>
    <font>
      <i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7"/>
      <color rgb="FFFF000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2060"/>
      <name val="Times New Roman"/>
      <family val="1"/>
    </font>
    <font>
      <sz val="14"/>
      <color rgb="FFFF0000"/>
      <name val="Times New Roman"/>
      <family val="1"/>
    </font>
    <font>
      <sz val="10"/>
      <color rgb="FF002060"/>
      <name val="Times New Roman"/>
      <family val="1"/>
    </font>
    <font>
      <sz val="10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12"/>
      <color theme="3" tint="0.39998000860214233"/>
      <name val="Times New Roman"/>
      <family val="1"/>
    </font>
    <font>
      <sz val="14"/>
      <color theme="3" tint="0.39998000860214233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 style="dotted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173" fontId="3" fillId="0" borderId="0" xfId="42" applyNumberFormat="1" applyFont="1" applyFill="1" applyAlignment="1">
      <alignment/>
    </xf>
    <xf numFmtId="173" fontId="3" fillId="0" borderId="0" xfId="42" applyNumberFormat="1" applyFont="1" applyFill="1" applyAlignment="1">
      <alignment horizontal="center"/>
    </xf>
    <xf numFmtId="1" fontId="3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57" applyFont="1" applyFill="1" applyBorder="1">
      <alignment/>
      <protection/>
    </xf>
    <xf numFmtId="0" fontId="8" fillId="0" borderId="0" xfId="57" applyFont="1" applyFill="1" applyBorder="1">
      <alignment/>
      <protection/>
    </xf>
    <xf numFmtId="172" fontId="7" fillId="0" borderId="0" xfId="44" applyNumberFormat="1" applyFont="1" applyFill="1" applyBorder="1" applyAlignment="1">
      <alignment/>
    </xf>
    <xf numFmtId="173" fontId="7" fillId="0" borderId="0" xfId="42" applyNumberFormat="1" applyFont="1" applyFill="1" applyBorder="1" applyAlignment="1">
      <alignment/>
    </xf>
    <xf numFmtId="173" fontId="7" fillId="0" borderId="0" xfId="42" applyNumberFormat="1" applyFont="1" applyFill="1" applyBorder="1" applyAlignment="1">
      <alignment horizontal="center"/>
    </xf>
    <xf numFmtId="1" fontId="7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10" xfId="57" applyFont="1" applyFill="1" applyBorder="1" applyAlignment="1">
      <alignment horizontal="center" vertical="center"/>
      <protection/>
    </xf>
    <xf numFmtId="173" fontId="9" fillId="0" borderId="11" xfId="42" applyNumberFormat="1" applyFont="1" applyFill="1" applyBorder="1" applyAlignment="1">
      <alignment horizontal="center" vertical="center" wrapText="1"/>
    </xf>
    <xf numFmtId="0" fontId="9" fillId="0" borderId="12" xfId="57" applyFont="1" applyFill="1" applyBorder="1" applyAlignment="1">
      <alignment horizontal="center" vertical="center" wrapText="1"/>
      <protection/>
    </xf>
    <xf numFmtId="173" fontId="9" fillId="0" borderId="13" xfId="42" applyNumberFormat="1" applyFont="1" applyFill="1" applyBorder="1" applyAlignment="1">
      <alignment horizontal="center" vertical="center" wrapText="1"/>
    </xf>
    <xf numFmtId="173" fontId="3" fillId="0" borderId="11" xfId="42" applyNumberFormat="1" applyFont="1" applyFill="1" applyBorder="1" applyAlignment="1">
      <alignment horizontal="center" vertical="center" wrapText="1"/>
    </xf>
    <xf numFmtId="1" fontId="3" fillId="0" borderId="11" xfId="4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3" fontId="3" fillId="0" borderId="14" xfId="57" applyNumberFormat="1" applyFont="1" applyFill="1" applyBorder="1" applyAlignment="1">
      <alignment horizontal="right" vertical="center" wrapText="1"/>
      <protection/>
    </xf>
    <xf numFmtId="173" fontId="3" fillId="0" borderId="14" xfId="57" applyNumberFormat="1" applyFont="1" applyFill="1" applyBorder="1" applyAlignment="1">
      <alignment horizontal="left" vertical="center"/>
      <protection/>
    </xf>
    <xf numFmtId="173" fontId="3" fillId="0" borderId="14" xfId="42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3" fontId="3" fillId="0" borderId="14" xfId="57" applyNumberFormat="1" applyFont="1" applyFill="1" applyBorder="1" applyAlignment="1">
      <alignment horizontal="right" vertical="center"/>
      <protection/>
    </xf>
    <xf numFmtId="0" fontId="3" fillId="0" borderId="14" xfId="0" applyFont="1" applyFill="1" applyBorder="1" applyAlignment="1">
      <alignment vertical="center"/>
    </xf>
    <xf numFmtId="174" fontId="3" fillId="0" borderId="14" xfId="42" applyNumberFormat="1" applyFont="1" applyFill="1" applyBorder="1" applyAlignment="1">
      <alignment vertical="center"/>
    </xf>
    <xf numFmtId="173" fontId="3" fillId="0" borderId="14" xfId="42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3" fontId="15" fillId="0" borderId="0" xfId="42" applyNumberFormat="1" applyFont="1" applyFill="1" applyAlignment="1">
      <alignment horizontal="right"/>
    </xf>
    <xf numFmtId="173" fontId="17" fillId="0" borderId="0" xfId="42" applyNumberFormat="1" applyFont="1" applyFill="1" applyAlignment="1">
      <alignment/>
    </xf>
    <xf numFmtId="9" fontId="17" fillId="0" borderId="0" xfId="62" applyFont="1" applyFill="1" applyAlignment="1">
      <alignment horizontal="center"/>
    </xf>
    <xf numFmtId="173" fontId="19" fillId="0" borderId="0" xfId="42" applyNumberFormat="1" applyFont="1" applyFill="1" applyAlignment="1">
      <alignment horizontal="center"/>
    </xf>
    <xf numFmtId="173" fontId="17" fillId="0" borderId="0" xfId="42" applyNumberFormat="1" applyFont="1" applyFill="1" applyAlignment="1">
      <alignment horizontal="right"/>
    </xf>
    <xf numFmtId="173" fontId="20" fillId="0" borderId="11" xfId="42" applyNumberFormat="1" applyFont="1" applyFill="1" applyBorder="1" applyAlignment="1">
      <alignment horizontal="center" vertical="center" wrapText="1"/>
    </xf>
    <xf numFmtId="173" fontId="15" fillId="0" borderId="0" xfId="42" applyNumberFormat="1" applyFont="1" applyFill="1" applyAlignment="1">
      <alignment vertical="center"/>
    </xf>
    <xf numFmtId="173" fontId="20" fillId="0" borderId="11" xfId="42" applyNumberFormat="1" applyFont="1" applyFill="1" applyBorder="1" applyAlignment="1">
      <alignment vertical="center" wrapText="1"/>
    </xf>
    <xf numFmtId="173" fontId="15" fillId="0" borderId="11" xfId="42" applyNumberFormat="1" applyFont="1" applyFill="1" applyBorder="1" applyAlignment="1">
      <alignment vertical="center" wrapText="1"/>
    </xf>
    <xf numFmtId="173" fontId="15" fillId="0" borderId="0" xfId="42" applyNumberFormat="1" applyFont="1" applyFill="1" applyAlignment="1">
      <alignment/>
    </xf>
    <xf numFmtId="173" fontId="20" fillId="0" borderId="15" xfId="42" applyNumberFormat="1" applyFont="1" applyFill="1" applyBorder="1" applyAlignment="1">
      <alignment horizontal="center" vertical="center" wrapText="1"/>
    </xf>
    <xf numFmtId="173" fontId="20" fillId="0" borderId="15" xfId="42" applyNumberFormat="1" applyFont="1" applyFill="1" applyBorder="1" applyAlignment="1">
      <alignment horizontal="left" vertical="center" wrapText="1"/>
    </xf>
    <xf numFmtId="173" fontId="15" fillId="0" borderId="15" xfId="42" applyNumberFormat="1" applyFont="1" applyFill="1" applyBorder="1" applyAlignment="1">
      <alignment/>
    </xf>
    <xf numFmtId="173" fontId="20" fillId="0" borderId="15" xfId="42" applyNumberFormat="1" applyFont="1" applyFill="1" applyBorder="1" applyAlignment="1">
      <alignment/>
    </xf>
    <xf numFmtId="173" fontId="15" fillId="0" borderId="16" xfId="42" applyNumberFormat="1" applyFont="1" applyFill="1" applyBorder="1" applyAlignment="1">
      <alignment horizontal="center"/>
    </xf>
    <xf numFmtId="173" fontId="15" fillId="0" borderId="16" xfId="42" applyNumberFormat="1" applyFont="1" applyFill="1" applyBorder="1" applyAlignment="1">
      <alignment/>
    </xf>
    <xf numFmtId="173" fontId="15" fillId="0" borderId="16" xfId="42" applyNumberFormat="1" applyFont="1" applyFill="1" applyBorder="1" applyAlignment="1">
      <alignment horizontal="center" vertical="center"/>
    </xf>
    <xf numFmtId="173" fontId="15" fillId="0" borderId="16" xfId="42" applyNumberFormat="1" applyFont="1" applyFill="1" applyBorder="1" applyAlignment="1">
      <alignment horizontal="right" vertical="center"/>
    </xf>
    <xf numFmtId="9" fontId="15" fillId="0" borderId="16" xfId="62" applyFont="1" applyFill="1" applyBorder="1" applyAlignment="1">
      <alignment horizontal="center" vertical="center"/>
    </xf>
    <xf numFmtId="173" fontId="15" fillId="0" borderId="14" xfId="42" applyNumberFormat="1" applyFont="1" applyFill="1" applyBorder="1" applyAlignment="1">
      <alignment horizontal="center"/>
    </xf>
    <xf numFmtId="173" fontId="15" fillId="0" borderId="14" xfId="42" applyNumberFormat="1" applyFont="1" applyFill="1" applyBorder="1" applyAlignment="1">
      <alignment/>
    </xf>
    <xf numFmtId="173" fontId="15" fillId="0" borderId="14" xfId="42" applyNumberFormat="1" applyFont="1" applyFill="1" applyBorder="1" applyAlignment="1">
      <alignment horizontal="center" vertical="center"/>
    </xf>
    <xf numFmtId="173" fontId="15" fillId="0" borderId="14" xfId="42" applyNumberFormat="1" applyFont="1" applyFill="1" applyBorder="1" applyAlignment="1">
      <alignment horizontal="right" vertical="center"/>
    </xf>
    <xf numFmtId="9" fontId="15" fillId="0" borderId="14" xfId="62" applyFont="1" applyFill="1" applyBorder="1" applyAlignment="1">
      <alignment horizontal="center" vertical="center"/>
    </xf>
    <xf numFmtId="173" fontId="15" fillId="0" borderId="14" xfId="42" applyNumberFormat="1" applyFont="1" applyFill="1" applyBorder="1" applyAlignment="1">
      <alignment horizontal="justify" vertical="center" wrapText="1"/>
    </xf>
    <xf numFmtId="173" fontId="15" fillId="0" borderId="0" xfId="42" applyNumberFormat="1" applyFont="1" applyFill="1" applyBorder="1" applyAlignment="1">
      <alignment horizontal="justify" vertical="center" wrapText="1"/>
    </xf>
    <xf numFmtId="173" fontId="20" fillId="0" borderId="14" xfId="42" applyNumberFormat="1" applyFont="1" applyFill="1" applyBorder="1" applyAlignment="1">
      <alignment horizontal="center"/>
    </xf>
    <xf numFmtId="173" fontId="20" fillId="0" borderId="14" xfId="42" applyNumberFormat="1" applyFont="1" applyFill="1" applyBorder="1" applyAlignment="1">
      <alignment/>
    </xf>
    <xf numFmtId="173" fontId="20" fillId="0" borderId="14" xfId="42" applyNumberFormat="1" applyFont="1" applyFill="1" applyBorder="1" applyAlignment="1">
      <alignment horizontal="center" vertical="center"/>
    </xf>
    <xf numFmtId="173" fontId="20" fillId="0" borderId="14" xfId="42" applyNumberFormat="1" applyFont="1" applyFill="1" applyBorder="1" applyAlignment="1">
      <alignment horizontal="right" vertical="center"/>
    </xf>
    <xf numFmtId="173" fontId="3" fillId="0" borderId="14" xfId="42" applyNumberFormat="1" applyFont="1" applyFill="1" applyBorder="1" applyAlignment="1">
      <alignment horizontal="justify" vertical="center" wrapText="1"/>
    </xf>
    <xf numFmtId="173" fontId="15" fillId="0" borderId="14" xfId="42" applyNumberFormat="1" applyFont="1" applyFill="1" applyBorder="1" applyAlignment="1">
      <alignment vertical="center"/>
    </xf>
    <xf numFmtId="9" fontId="15" fillId="0" borderId="14" xfId="62" applyFont="1" applyFill="1" applyBorder="1" applyAlignment="1">
      <alignment horizontal="center"/>
    </xf>
    <xf numFmtId="173" fontId="15" fillId="0" borderId="17" xfId="42" applyNumberFormat="1" applyFont="1" applyFill="1" applyBorder="1" applyAlignment="1">
      <alignment horizontal="justify" vertical="center" wrapText="1"/>
    </xf>
    <xf numFmtId="173" fontId="15" fillId="0" borderId="18" xfId="42" applyNumberFormat="1" applyFont="1" applyFill="1" applyBorder="1" applyAlignment="1">
      <alignment horizontal="center"/>
    </xf>
    <xf numFmtId="173" fontId="15" fillId="0" borderId="18" xfId="42" applyNumberFormat="1" applyFont="1" applyFill="1" applyBorder="1" applyAlignment="1">
      <alignment/>
    </xf>
    <xf numFmtId="173" fontId="15" fillId="0" borderId="18" xfId="42" applyNumberFormat="1" applyFont="1" applyFill="1" applyBorder="1" applyAlignment="1">
      <alignment horizontal="right" vertical="center"/>
    </xf>
    <xf numFmtId="9" fontId="15" fillId="0" borderId="18" xfId="62" applyFont="1" applyFill="1" applyBorder="1" applyAlignment="1">
      <alignment horizontal="center" vertical="center"/>
    </xf>
    <xf numFmtId="173" fontId="20" fillId="0" borderId="11" xfId="42" applyNumberFormat="1" applyFont="1" applyFill="1" applyBorder="1" applyAlignment="1">
      <alignment horizontal="center"/>
    </xf>
    <xf numFmtId="173" fontId="20" fillId="0" borderId="11" xfId="42" applyNumberFormat="1" applyFont="1" applyFill="1" applyBorder="1" applyAlignment="1">
      <alignment/>
    </xf>
    <xf numFmtId="173" fontId="20" fillId="0" borderId="11" xfId="42" applyNumberFormat="1" applyFont="1" applyFill="1" applyBorder="1" applyAlignment="1">
      <alignment horizontal="right"/>
    </xf>
    <xf numFmtId="173" fontId="20" fillId="0" borderId="11" xfId="42" applyNumberFormat="1" applyFont="1" applyFill="1" applyBorder="1" applyAlignment="1">
      <alignment horizontal="right" vertical="center"/>
    </xf>
    <xf numFmtId="173" fontId="20" fillId="0" borderId="0" xfId="42" applyNumberFormat="1" applyFont="1" applyFill="1" applyAlignment="1">
      <alignment/>
    </xf>
    <xf numFmtId="173" fontId="15" fillId="0" borderId="19" xfId="42" applyNumberFormat="1" applyFont="1" applyFill="1" applyBorder="1" applyAlignment="1">
      <alignment horizontal="center"/>
    </xf>
    <xf numFmtId="173" fontId="15" fillId="0" borderId="19" xfId="42" applyNumberFormat="1" applyFont="1" applyFill="1" applyBorder="1" applyAlignment="1">
      <alignment/>
    </xf>
    <xf numFmtId="173" fontId="15" fillId="0" borderId="19" xfId="42" applyNumberFormat="1" applyFont="1" applyFill="1" applyBorder="1" applyAlignment="1">
      <alignment horizontal="right" vertical="center"/>
    </xf>
    <xf numFmtId="9" fontId="15" fillId="0" borderId="19" xfId="62" applyFont="1" applyFill="1" applyBorder="1" applyAlignment="1">
      <alignment horizontal="center" vertical="center"/>
    </xf>
    <xf numFmtId="173" fontId="15" fillId="0" borderId="11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 horizontal="right" vertical="center"/>
    </xf>
    <xf numFmtId="173" fontId="15" fillId="0" borderId="15" xfId="42" applyNumberFormat="1" applyFont="1" applyFill="1" applyBorder="1" applyAlignment="1">
      <alignment horizontal="center"/>
    </xf>
    <xf numFmtId="173" fontId="15" fillId="0" borderId="15" xfId="42" applyNumberFormat="1" applyFont="1" applyFill="1" applyBorder="1" applyAlignment="1">
      <alignment horizontal="right" vertical="center"/>
    </xf>
    <xf numFmtId="9" fontId="15" fillId="0" borderId="15" xfId="62" applyFont="1" applyFill="1" applyBorder="1" applyAlignment="1">
      <alignment horizontal="center"/>
    </xf>
    <xf numFmtId="173" fontId="15" fillId="0" borderId="17" xfId="42" applyNumberFormat="1" applyFont="1" applyFill="1" applyBorder="1" applyAlignment="1">
      <alignment horizontal="center"/>
    </xf>
    <xf numFmtId="173" fontId="15" fillId="0" borderId="17" xfId="42" applyNumberFormat="1" applyFont="1" applyFill="1" applyBorder="1" applyAlignment="1">
      <alignment/>
    </xf>
    <xf numFmtId="173" fontId="15" fillId="0" borderId="17" xfId="42" applyNumberFormat="1" applyFont="1" applyFill="1" applyBorder="1" applyAlignment="1">
      <alignment horizontal="right" vertical="center"/>
    </xf>
    <xf numFmtId="9" fontId="15" fillId="0" borderId="17" xfId="62" applyFont="1" applyFill="1" applyBorder="1" applyAlignment="1">
      <alignment horizontal="center"/>
    </xf>
    <xf numFmtId="173" fontId="15" fillId="0" borderId="20" xfId="42" applyNumberFormat="1" applyFont="1" applyFill="1" applyBorder="1" applyAlignment="1">
      <alignment horizontal="center"/>
    </xf>
    <xf numFmtId="173" fontId="16" fillId="0" borderId="17" xfId="42" applyNumberFormat="1" applyFont="1" applyFill="1" applyBorder="1" applyAlignment="1">
      <alignment horizontal="center"/>
    </xf>
    <xf numFmtId="173" fontId="16" fillId="0" borderId="17" xfId="42" applyNumberFormat="1" applyFont="1" applyFill="1" applyBorder="1" applyAlignment="1">
      <alignment/>
    </xf>
    <xf numFmtId="9" fontId="16" fillId="0" borderId="17" xfId="62" applyFont="1" applyFill="1" applyBorder="1" applyAlignment="1">
      <alignment horizontal="center"/>
    </xf>
    <xf numFmtId="173" fontId="16" fillId="0" borderId="17" xfId="42" applyNumberFormat="1" applyFont="1" applyFill="1" applyBorder="1" applyAlignment="1">
      <alignment horizontal="right" vertical="center"/>
    </xf>
    <xf numFmtId="173" fontId="16" fillId="0" borderId="0" xfId="42" applyNumberFormat="1" applyFont="1" applyFill="1" applyAlignment="1">
      <alignment/>
    </xf>
    <xf numFmtId="173" fontId="16" fillId="0" borderId="17" xfId="42" applyNumberFormat="1" applyFont="1" applyFill="1" applyBorder="1" applyAlignment="1">
      <alignment vertical="center"/>
    </xf>
    <xf numFmtId="9" fontId="16" fillId="0" borderId="17" xfId="62" applyFont="1" applyFill="1" applyBorder="1" applyAlignment="1">
      <alignment horizontal="center" vertical="center"/>
    </xf>
    <xf numFmtId="173" fontId="15" fillId="0" borderId="21" xfId="42" applyNumberFormat="1" applyFont="1" applyFill="1" applyBorder="1" applyAlignment="1">
      <alignment horizontal="center"/>
    </xf>
    <xf numFmtId="173" fontId="15" fillId="0" borderId="21" xfId="42" applyNumberFormat="1" applyFont="1" applyFill="1" applyBorder="1" applyAlignment="1">
      <alignment/>
    </xf>
    <xf numFmtId="173" fontId="15" fillId="0" borderId="21" xfId="42" applyNumberFormat="1" applyFont="1" applyFill="1" applyBorder="1" applyAlignment="1">
      <alignment horizontal="right" vertical="center"/>
    </xf>
    <xf numFmtId="9" fontId="15" fillId="0" borderId="21" xfId="62" applyFont="1" applyFill="1" applyBorder="1" applyAlignment="1">
      <alignment horizontal="center"/>
    </xf>
    <xf numFmtId="173" fontId="15" fillId="0" borderId="19" xfId="42" applyNumberFormat="1" applyFont="1" applyFill="1" applyBorder="1" applyAlignment="1">
      <alignment horizontal="justify" vertical="center" wrapText="1"/>
    </xf>
    <xf numFmtId="9" fontId="15" fillId="0" borderId="19" xfId="62" applyFont="1" applyFill="1" applyBorder="1" applyAlignment="1">
      <alignment horizontal="center"/>
    </xf>
    <xf numFmtId="173" fontId="16" fillId="0" borderId="14" xfId="42" applyNumberFormat="1" applyFont="1" applyFill="1" applyBorder="1" applyAlignment="1">
      <alignment horizontal="center"/>
    </xf>
    <xf numFmtId="173" fontId="16" fillId="0" borderId="14" xfId="42" applyNumberFormat="1" applyFont="1" applyFill="1" applyBorder="1" applyAlignment="1">
      <alignment/>
    </xf>
    <xf numFmtId="173" fontId="16" fillId="0" borderId="14" xfId="42" applyNumberFormat="1" applyFont="1" applyFill="1" applyBorder="1" applyAlignment="1">
      <alignment horizontal="right" vertical="center"/>
    </xf>
    <xf numFmtId="9" fontId="16" fillId="0" borderId="14" xfId="62" applyFont="1" applyFill="1" applyBorder="1" applyAlignment="1">
      <alignment horizontal="center"/>
    </xf>
    <xf numFmtId="173" fontId="15" fillId="0" borderId="22" xfId="42" applyNumberFormat="1" applyFont="1" applyFill="1" applyBorder="1" applyAlignment="1">
      <alignment horizontal="center"/>
    </xf>
    <xf numFmtId="173" fontId="15" fillId="0" borderId="22" xfId="42" applyNumberFormat="1" applyFont="1" applyFill="1" applyBorder="1" applyAlignment="1">
      <alignment/>
    </xf>
    <xf numFmtId="173" fontId="15" fillId="0" borderId="22" xfId="42" applyNumberFormat="1" applyFont="1" applyFill="1" applyBorder="1" applyAlignment="1">
      <alignment horizontal="right"/>
    </xf>
    <xf numFmtId="9" fontId="15" fillId="0" borderId="22" xfId="62" applyFont="1" applyFill="1" applyBorder="1" applyAlignment="1">
      <alignment horizontal="center"/>
    </xf>
    <xf numFmtId="173" fontId="15" fillId="0" borderId="22" xfId="42" applyNumberFormat="1" applyFont="1" applyFill="1" applyBorder="1" applyAlignment="1">
      <alignment horizontal="right" vertical="center"/>
    </xf>
    <xf numFmtId="173" fontId="15" fillId="0" borderId="11" xfId="42" applyNumberFormat="1" applyFont="1" applyFill="1" applyBorder="1" applyAlignment="1">
      <alignment horizontal="center"/>
    </xf>
    <xf numFmtId="173" fontId="15" fillId="0" borderId="0" xfId="42" applyNumberFormat="1" applyFont="1" applyFill="1" applyAlignment="1">
      <alignment horizontal="center"/>
    </xf>
    <xf numFmtId="9" fontId="15" fillId="0" borderId="0" xfId="62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" fontId="23" fillId="0" borderId="12" xfId="42" applyNumberFormat="1" applyFont="1" applyFill="1" applyBorder="1" applyAlignment="1">
      <alignment horizontal="center" vertical="center" wrapText="1"/>
    </xf>
    <xf numFmtId="1" fontId="23" fillId="0" borderId="10" xfId="42" applyNumberFormat="1" applyFont="1" applyFill="1" applyBorder="1" applyAlignment="1">
      <alignment horizontal="center" vertical="center" wrapText="1"/>
    </xf>
    <xf numFmtId="1" fontId="23" fillId="0" borderId="12" xfId="62" applyNumberFormat="1" applyFont="1" applyFill="1" applyBorder="1" applyAlignment="1">
      <alignment horizontal="center" vertical="center" wrapText="1"/>
    </xf>
    <xf numFmtId="1" fontId="23" fillId="0" borderId="0" xfId="42" applyNumberFormat="1" applyFont="1" applyFill="1" applyAlignment="1">
      <alignment horizontal="center"/>
    </xf>
    <xf numFmtId="181" fontId="81" fillId="0" borderId="0" xfId="42" applyNumberFormat="1" applyFont="1" applyFill="1" applyAlignment="1">
      <alignment horizontal="center"/>
    </xf>
    <xf numFmtId="181" fontId="81" fillId="0" borderId="0" xfId="42" applyNumberFormat="1" applyFont="1" applyFill="1" applyAlignment="1">
      <alignment/>
    </xf>
    <xf numFmtId="181" fontId="82" fillId="0" borderId="0" xfId="42" applyNumberFormat="1" applyFont="1" applyFill="1" applyAlignment="1">
      <alignment horizontal="right"/>
    </xf>
    <xf numFmtId="181" fontId="82" fillId="0" borderId="0" xfId="42" applyNumberFormat="1" applyFont="1" applyFill="1" applyAlignment="1">
      <alignment/>
    </xf>
    <xf numFmtId="181" fontId="83" fillId="0" borderId="0" xfId="42" applyNumberFormat="1" applyFont="1" applyFill="1" applyAlignment="1">
      <alignment horizontal="right"/>
    </xf>
    <xf numFmtId="181" fontId="84" fillId="0" borderId="0" xfId="42" applyNumberFormat="1" applyFont="1" applyFill="1" applyAlignment="1">
      <alignment horizontal="center"/>
    </xf>
    <xf numFmtId="181" fontId="85" fillId="0" borderId="0" xfId="42" applyNumberFormat="1" applyFont="1" applyFill="1" applyAlignment="1">
      <alignment horizontal="right"/>
    </xf>
    <xf numFmtId="181" fontId="85" fillId="0" borderId="0" xfId="42" applyNumberFormat="1" applyFont="1" applyFill="1" applyAlignment="1">
      <alignment/>
    </xf>
    <xf numFmtId="181" fontId="86" fillId="0" borderId="0" xfId="42" applyNumberFormat="1" applyFont="1" applyFill="1" applyAlignment="1">
      <alignment horizontal="right"/>
    </xf>
    <xf numFmtId="181" fontId="23" fillId="0" borderId="11" xfId="42" applyNumberFormat="1" applyFont="1" applyFill="1" applyBorder="1" applyAlignment="1">
      <alignment horizontal="center" vertical="center"/>
    </xf>
    <xf numFmtId="181" fontId="87" fillId="0" borderId="11" xfId="42" applyNumberFormat="1" applyFont="1" applyFill="1" applyBorder="1" applyAlignment="1">
      <alignment horizontal="center" vertical="center"/>
    </xf>
    <xf numFmtId="181" fontId="88" fillId="0" borderId="0" xfId="42" applyNumberFormat="1" applyFont="1" applyFill="1" applyAlignment="1">
      <alignment horizontal="center" vertical="center"/>
    </xf>
    <xf numFmtId="181" fontId="89" fillId="0" borderId="0" xfId="42" applyNumberFormat="1" applyFont="1" applyFill="1" applyAlignment="1">
      <alignment/>
    </xf>
    <xf numFmtId="181" fontId="83" fillId="0" borderId="0" xfId="42" applyNumberFormat="1" applyFont="1" applyFill="1" applyAlignment="1">
      <alignment/>
    </xf>
    <xf numFmtId="181" fontId="81" fillId="0" borderId="0" xfId="42" applyNumberFormat="1" applyFont="1" applyFill="1" applyAlignment="1">
      <alignment vertical="center"/>
    </xf>
    <xf numFmtId="181" fontId="81" fillId="33" borderId="0" xfId="42" applyNumberFormat="1" applyFont="1" applyFill="1" applyAlignment="1">
      <alignment/>
    </xf>
    <xf numFmtId="181" fontId="89" fillId="0" borderId="0" xfId="42" applyNumberFormat="1" applyFont="1" applyFill="1" applyAlignment="1">
      <alignment vertical="center"/>
    </xf>
    <xf numFmtId="181" fontId="15" fillId="0" borderId="0" xfId="42" applyNumberFormat="1" applyFont="1" applyFill="1" applyAlignment="1">
      <alignment/>
    </xf>
    <xf numFmtId="181" fontId="3" fillId="0" borderId="0" xfId="42" applyNumberFormat="1" applyFont="1" applyFill="1" applyAlignment="1">
      <alignment horizontal="right"/>
    </xf>
    <xf numFmtId="181" fontId="3" fillId="0" borderId="0" xfId="42" applyNumberFormat="1" applyFont="1" applyFill="1" applyAlignment="1">
      <alignment/>
    </xf>
    <xf numFmtId="181" fontId="15" fillId="0" borderId="0" xfId="42" applyNumberFormat="1" applyFont="1" applyFill="1" applyAlignment="1">
      <alignment horizontal="right"/>
    </xf>
    <xf numFmtId="181" fontId="81" fillId="0" borderId="0" xfId="42" applyNumberFormat="1" applyFont="1" applyFill="1" applyAlignment="1">
      <alignment horizontal="right"/>
    </xf>
    <xf numFmtId="181" fontId="9" fillId="0" borderId="11" xfId="42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7" fillId="0" borderId="14" xfId="0" applyFont="1" applyBorder="1" applyAlignment="1">
      <alignment vertical="center" wrapText="1"/>
    </xf>
    <xf numFmtId="0" fontId="82" fillId="0" borderId="14" xfId="0" applyFont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left" wrapText="1"/>
    </xf>
    <xf numFmtId="0" fontId="7" fillId="0" borderId="14" xfId="0" applyFont="1" applyBorder="1" applyAlignment="1">
      <alignment/>
    </xf>
    <xf numFmtId="0" fontId="7" fillId="34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34" borderId="14" xfId="56" applyFont="1" applyFill="1" applyBorder="1" applyAlignment="1">
      <alignment horizontal="center"/>
      <protection/>
    </xf>
    <xf numFmtId="0" fontId="7" fillId="0" borderId="14" xfId="0" applyFont="1" applyBorder="1" applyAlignment="1">
      <alignment horizontal="center" wrapText="1"/>
    </xf>
    <xf numFmtId="0" fontId="1" fillId="35" borderId="14" xfId="0" applyFont="1" applyFill="1" applyBorder="1" applyAlignment="1">
      <alignment horizontal="center" vertical="center" wrapText="1"/>
    </xf>
    <xf numFmtId="0" fontId="7" fillId="0" borderId="14" xfId="56" applyFont="1" applyBorder="1">
      <alignment/>
      <protection/>
    </xf>
    <xf numFmtId="0" fontId="9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56" applyFont="1" applyBorder="1" applyAlignment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7" fillId="0" borderId="14" xfId="56" applyFont="1" applyFill="1" applyBorder="1">
      <alignment/>
      <protection/>
    </xf>
    <xf numFmtId="0" fontId="7" fillId="0" borderId="14" xfId="0" applyFont="1" applyBorder="1" applyAlignment="1">
      <alignment vertical="center"/>
    </xf>
    <xf numFmtId="0" fontId="7" fillId="34" borderId="14" xfId="56" applyFont="1" applyFill="1" applyBorder="1">
      <alignment/>
      <protection/>
    </xf>
    <xf numFmtId="0" fontId="7" fillId="0" borderId="14" xfId="56" applyFont="1" applyFill="1" applyBorder="1" applyAlignment="1">
      <alignment horizontal="center"/>
      <protection/>
    </xf>
    <xf numFmtId="0" fontId="82" fillId="0" borderId="19" xfId="0" applyFont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wrapText="1"/>
    </xf>
    <xf numFmtId="0" fontId="7" fillId="34" borderId="19" xfId="56" applyFont="1" applyFill="1" applyBorder="1" applyAlignment="1">
      <alignment horizontal="center"/>
      <protection/>
    </xf>
    <xf numFmtId="173" fontId="17" fillId="0" borderId="19" xfId="42" applyNumberFormat="1" applyFont="1" applyBorder="1" applyAlignment="1">
      <alignment horizontal="center"/>
    </xf>
    <xf numFmtId="0" fontId="7" fillId="34" borderId="19" xfId="56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/>
    </xf>
    <xf numFmtId="0" fontId="17" fillId="0" borderId="19" xfId="0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173" fontId="17" fillId="0" borderId="14" xfId="42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73" fontId="91" fillId="0" borderId="14" xfId="42" applyNumberFormat="1" applyFont="1" applyBorder="1" applyAlignment="1">
      <alignment horizontal="center"/>
    </xf>
    <xf numFmtId="173" fontId="19" fillId="0" borderId="14" xfId="42" applyNumberFormat="1" applyFont="1" applyBorder="1" applyAlignment="1">
      <alignment horizontal="center"/>
    </xf>
    <xf numFmtId="0" fontId="82" fillId="0" borderId="18" xfId="0" applyFont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left"/>
    </xf>
    <xf numFmtId="0" fontId="7" fillId="0" borderId="18" xfId="56" applyFont="1" applyFill="1" applyBorder="1" applyAlignment="1">
      <alignment horizontal="center"/>
      <protection/>
    </xf>
    <xf numFmtId="0" fontId="1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1" fontId="17" fillId="0" borderId="18" xfId="0" applyNumberFormat="1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173" fontId="9" fillId="0" borderId="14" xfId="42" applyNumberFormat="1" applyFont="1" applyFill="1" applyBorder="1" applyAlignment="1" quotePrefix="1">
      <alignment horizontal="right" vertical="center"/>
    </xf>
    <xf numFmtId="0" fontId="9" fillId="0" borderId="14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/>
    </xf>
    <xf numFmtId="173" fontId="9" fillId="0" borderId="14" xfId="0" applyNumberFormat="1" applyFont="1" applyFill="1" applyBorder="1" applyAlignment="1">
      <alignment horizontal="right"/>
    </xf>
    <xf numFmtId="1" fontId="3" fillId="0" borderId="14" xfId="42" applyNumberFormat="1" applyFont="1" applyFill="1" applyBorder="1" applyAlignment="1">
      <alignment horizontal="right" vertical="center"/>
    </xf>
    <xf numFmtId="171" fontId="3" fillId="0" borderId="14" xfId="42" applyFont="1" applyFill="1" applyBorder="1" applyAlignment="1">
      <alignment horizontal="right" vertical="center"/>
    </xf>
    <xf numFmtId="181" fontId="3" fillId="0" borderId="14" xfId="42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173" fontId="3" fillId="0" borderId="14" xfId="42" applyNumberFormat="1" applyFont="1" applyFill="1" applyBorder="1" applyAlignment="1" quotePrefix="1">
      <alignment horizontal="right" vertical="center"/>
    </xf>
    <xf numFmtId="173" fontId="3" fillId="0" borderId="14" xfId="42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wrapText="1"/>
    </xf>
    <xf numFmtId="0" fontId="3" fillId="0" borderId="14" xfId="0" applyFont="1" applyBorder="1" applyAlignment="1" quotePrefix="1">
      <alignment horizontal="right" vertical="center" wrapText="1"/>
    </xf>
    <xf numFmtId="0" fontId="3" fillId="0" borderId="14" xfId="0" applyFont="1" applyBorder="1" applyAlignment="1">
      <alignment horizontal="right"/>
    </xf>
    <xf numFmtId="0" fontId="3" fillId="0" borderId="14" xfId="58" applyNumberFormat="1" applyFont="1" applyFill="1" applyBorder="1" applyAlignment="1">
      <alignment horizontal="right" wrapText="1"/>
      <protection/>
    </xf>
    <xf numFmtId="0" fontId="3" fillId="0" borderId="14" xfId="0" applyFont="1" applyBorder="1" applyAlignment="1">
      <alignment horizontal="right" vertical="center" wrapText="1"/>
    </xf>
    <xf numFmtId="181" fontId="3" fillId="0" borderId="14" xfId="42" applyNumberFormat="1" applyFont="1" applyFill="1" applyBorder="1" applyAlignment="1" quotePrefix="1">
      <alignment horizontal="right" vertical="center"/>
    </xf>
    <xf numFmtId="0" fontId="3" fillId="0" borderId="14" xfId="58" applyFont="1" applyFill="1" applyBorder="1" applyAlignment="1">
      <alignment horizontal="right" wrapText="1"/>
      <protection/>
    </xf>
    <xf numFmtId="0" fontId="3" fillId="0" borderId="14" xfId="56" applyFont="1" applyFill="1" applyBorder="1" applyAlignment="1">
      <alignment horizontal="right" vertical="center" wrapText="1"/>
      <protection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14" xfId="58" applyFont="1" applyFill="1" applyBorder="1" applyAlignment="1">
      <alignment horizontal="right" vertical="center" wrapText="1"/>
      <protection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justify"/>
    </xf>
    <xf numFmtId="0" fontId="3" fillId="34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34" borderId="14" xfId="56" applyFont="1" applyFill="1" applyBorder="1" applyAlignment="1">
      <alignment horizontal="right"/>
      <protection/>
    </xf>
    <xf numFmtId="0" fontId="3" fillId="35" borderId="14" xfId="0" applyFont="1" applyFill="1" applyBorder="1" applyAlignment="1">
      <alignment horizontal="right" vertical="center" wrapText="1"/>
    </xf>
    <xf numFmtId="0" fontId="3" fillId="0" borderId="14" xfId="56" applyFont="1" applyBorder="1" applyAlignment="1">
      <alignment horizontal="right"/>
      <protection/>
    </xf>
    <xf numFmtId="0" fontId="3" fillId="0" borderId="14" xfId="0" applyFont="1" applyBorder="1" applyAlignment="1">
      <alignment horizontal="right" vertical="center"/>
    </xf>
    <xf numFmtId="0" fontId="3" fillId="0" borderId="14" xfId="56" applyFont="1" applyFill="1" applyBorder="1" applyAlignment="1">
      <alignment horizontal="right"/>
      <protection/>
    </xf>
    <xf numFmtId="173" fontId="3" fillId="0" borderId="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3" fontId="9" fillId="0" borderId="14" xfId="57" applyNumberFormat="1" applyFont="1" applyFill="1" applyBorder="1" applyAlignment="1">
      <alignment horizontal="right" vertical="center" wrapText="1"/>
      <protection/>
    </xf>
    <xf numFmtId="173" fontId="9" fillId="0" borderId="14" xfId="57" applyNumberFormat="1" applyFont="1" applyFill="1" applyBorder="1" applyAlignment="1">
      <alignment horizontal="left" vertical="center"/>
      <protection/>
    </xf>
    <xf numFmtId="173" fontId="9" fillId="0" borderId="14" xfId="4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 quotePrefix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173" fontId="9" fillId="0" borderId="14" xfId="42" applyNumberFormat="1" applyFont="1" applyFill="1" applyBorder="1" applyAlignment="1" quotePrefix="1">
      <alignment horizontal="right" vertical="center"/>
    </xf>
    <xf numFmtId="0" fontId="9" fillId="0" borderId="14" xfId="58" applyFont="1" applyFill="1" applyBorder="1" applyAlignment="1">
      <alignment horizontal="right" wrapText="1"/>
      <protection/>
    </xf>
    <xf numFmtId="0" fontId="9" fillId="0" borderId="14" xfId="0" applyFont="1" applyBorder="1" applyAlignment="1">
      <alignment horizontal="right" wrapText="1"/>
    </xf>
    <xf numFmtId="173" fontId="9" fillId="0" borderId="14" xfId="42" applyNumberFormat="1" applyFont="1" applyFill="1" applyBorder="1" applyAlignment="1">
      <alignment horizontal="right" vertical="center"/>
    </xf>
    <xf numFmtId="181" fontId="9" fillId="0" borderId="14" xfId="42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83" fillId="0" borderId="14" xfId="0" applyFont="1" applyFill="1" applyBorder="1" applyAlignment="1">
      <alignment horizontal="right" vertical="center"/>
    </xf>
    <xf numFmtId="173" fontId="83" fillId="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173" fontId="3" fillId="33" borderId="14" xfId="42" applyNumberFormat="1" applyFont="1" applyFill="1" applyBorder="1" applyAlignment="1">
      <alignment horizontal="right" vertical="center"/>
    </xf>
    <xf numFmtId="181" fontId="3" fillId="33" borderId="14" xfId="42" applyNumberFormat="1" applyFont="1" applyFill="1" applyBorder="1" applyAlignment="1">
      <alignment horizontal="right" vertical="center"/>
    </xf>
    <xf numFmtId="0" fontId="83" fillId="0" borderId="0" xfId="0" applyFont="1" applyFill="1" applyAlignment="1">
      <alignment vertical="center"/>
    </xf>
    <xf numFmtId="181" fontId="3" fillId="0" borderId="0" xfId="42" applyNumberFormat="1" applyFont="1" applyFill="1" applyAlignment="1">
      <alignment/>
    </xf>
    <xf numFmtId="181" fontId="7" fillId="0" borderId="0" xfId="42" applyNumberFormat="1" applyFont="1" applyFill="1" applyBorder="1" applyAlignment="1">
      <alignment/>
    </xf>
    <xf numFmtId="181" fontId="3" fillId="0" borderId="11" xfId="42" applyNumberFormat="1" applyFont="1" applyFill="1" applyBorder="1" applyAlignment="1">
      <alignment horizontal="center" vertical="center" wrapText="1"/>
    </xf>
    <xf numFmtId="181" fontId="9" fillId="0" borderId="14" xfId="42" applyNumberFormat="1" applyFont="1" applyFill="1" applyBorder="1" applyAlignment="1" quotePrefix="1">
      <alignment horizontal="right" vertical="center"/>
    </xf>
    <xf numFmtId="181" fontId="9" fillId="0" borderId="14" xfId="42" applyNumberFormat="1" applyFont="1" applyFill="1" applyBorder="1" applyAlignment="1">
      <alignment horizontal="right"/>
    </xf>
    <xf numFmtId="0" fontId="83" fillId="0" borderId="18" xfId="0" applyFont="1" applyFill="1" applyBorder="1" applyAlignment="1">
      <alignment horizontal="center" vertical="center"/>
    </xf>
    <xf numFmtId="0" fontId="83" fillId="0" borderId="18" xfId="0" applyNumberFormat="1" applyFont="1" applyFill="1" applyBorder="1" applyAlignment="1">
      <alignment horizontal="left"/>
    </xf>
    <xf numFmtId="0" fontId="83" fillId="0" borderId="18" xfId="0" applyFont="1" applyFill="1" applyBorder="1" applyAlignment="1">
      <alignment vertical="center"/>
    </xf>
    <xf numFmtId="0" fontId="83" fillId="0" borderId="18" xfId="0" applyFont="1" applyFill="1" applyBorder="1" applyAlignment="1">
      <alignment horizontal="right" vertical="center"/>
    </xf>
    <xf numFmtId="173" fontId="83" fillId="0" borderId="18" xfId="42" applyNumberFormat="1" applyFont="1" applyFill="1" applyBorder="1" applyAlignment="1" quotePrefix="1">
      <alignment horizontal="right" vertical="center"/>
    </xf>
    <xf numFmtId="0" fontId="83" fillId="0" borderId="18" xfId="0" applyNumberFormat="1" applyFont="1" applyFill="1" applyBorder="1" applyAlignment="1">
      <alignment horizontal="right"/>
    </xf>
    <xf numFmtId="0" fontId="83" fillId="0" borderId="18" xfId="0" applyFont="1" applyFill="1" applyBorder="1" applyAlignment="1">
      <alignment horizontal="right"/>
    </xf>
    <xf numFmtId="173" fontId="83" fillId="0" borderId="18" xfId="42" applyNumberFormat="1" applyFont="1" applyFill="1" applyBorder="1" applyAlignment="1">
      <alignment horizontal="right" vertical="center"/>
    </xf>
    <xf numFmtId="173" fontId="83" fillId="33" borderId="18" xfId="42" applyNumberFormat="1" applyFont="1" applyFill="1" applyBorder="1" applyAlignment="1">
      <alignment horizontal="right" vertical="center"/>
    </xf>
    <xf numFmtId="181" fontId="83" fillId="0" borderId="18" xfId="42" applyNumberFormat="1" applyFont="1" applyFill="1" applyBorder="1" applyAlignment="1">
      <alignment horizontal="right" vertical="center"/>
    </xf>
    <xf numFmtId="181" fontId="83" fillId="33" borderId="18" xfId="42" applyNumberFormat="1" applyFont="1" applyFill="1" applyBorder="1" applyAlignment="1">
      <alignment horizontal="right" vertical="center"/>
    </xf>
    <xf numFmtId="181" fontId="89" fillId="0" borderId="0" xfId="42" applyNumberFormat="1" applyFont="1" applyFill="1" applyAlignment="1">
      <alignment/>
    </xf>
    <xf numFmtId="181" fontId="9" fillId="0" borderId="14" xfId="42" applyNumberFormat="1" applyFont="1" applyFill="1" applyBorder="1" applyAlignment="1" quotePrefix="1">
      <alignment horizontal="right" vertical="center" wrapText="1"/>
    </xf>
    <xf numFmtId="181" fontId="9" fillId="0" borderId="19" xfId="42" applyNumberFormat="1" applyFont="1" applyFill="1" applyBorder="1" applyAlignment="1">
      <alignment horizontal="left" wrapText="1"/>
    </xf>
    <xf numFmtId="181" fontId="9" fillId="0" borderId="14" xfId="42" applyNumberFormat="1" applyFont="1" applyFill="1" applyBorder="1" applyAlignment="1">
      <alignment horizontal="left" wrapText="1"/>
    </xf>
    <xf numFmtId="181" fontId="3" fillId="0" borderId="14" xfId="42" applyNumberFormat="1" applyFont="1" applyFill="1" applyBorder="1" applyAlignment="1">
      <alignment horizontal="left" wrapText="1"/>
    </xf>
    <xf numFmtId="181" fontId="3" fillId="0" borderId="14" xfId="42" applyNumberFormat="1" applyFont="1" applyFill="1" applyBorder="1" applyAlignment="1">
      <alignment horizontal="left"/>
    </xf>
    <xf numFmtId="181" fontId="9" fillId="0" borderId="14" xfId="42" applyNumberFormat="1" applyFont="1" applyFill="1" applyBorder="1" applyAlignment="1">
      <alignment horizontal="left" vertical="center" wrapText="1"/>
    </xf>
    <xf numFmtId="181" fontId="85" fillId="0" borderId="0" xfId="42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left"/>
    </xf>
    <xf numFmtId="181" fontId="9" fillId="0" borderId="14" xfId="42" applyNumberFormat="1" applyFont="1" applyFill="1" applyBorder="1" applyAlignment="1">
      <alignment horizontal="left" wrapText="1"/>
    </xf>
    <xf numFmtId="180" fontId="3" fillId="0" borderId="14" xfId="42" applyNumberFormat="1" applyFont="1" applyFill="1" applyBorder="1" applyAlignment="1">
      <alignment horizontal="right"/>
    </xf>
    <xf numFmtId="3" fontId="3" fillId="0" borderId="14" xfId="42" applyNumberFormat="1" applyFont="1" applyFill="1" applyBorder="1" applyAlignment="1">
      <alignment horizontal="right"/>
    </xf>
    <xf numFmtId="3" fontId="3" fillId="0" borderId="14" xfId="42" applyNumberFormat="1" applyFont="1" applyBorder="1" applyAlignment="1">
      <alignment horizontal="right"/>
    </xf>
    <xf numFmtId="3" fontId="83" fillId="0" borderId="14" xfId="42" applyNumberFormat="1" applyFont="1" applyFill="1" applyBorder="1" applyAlignment="1">
      <alignment horizontal="right"/>
    </xf>
    <xf numFmtId="3" fontId="3" fillId="0" borderId="14" xfId="42" applyNumberFormat="1" applyFont="1" applyFill="1" applyBorder="1" applyAlignment="1">
      <alignment horizontal="right" vertical="center"/>
    </xf>
    <xf numFmtId="3" fontId="3" fillId="0" borderId="14" xfId="42" applyNumberFormat="1" applyFont="1" applyFill="1" applyBorder="1" applyAlignment="1">
      <alignment horizontal="right" wrapText="1"/>
    </xf>
    <xf numFmtId="3" fontId="9" fillId="0" borderId="14" xfId="42" applyNumberFormat="1" applyFont="1" applyFill="1" applyBorder="1" applyAlignment="1">
      <alignment horizontal="right" wrapText="1"/>
    </xf>
    <xf numFmtId="3" fontId="9" fillId="0" borderId="14" xfId="42" applyNumberFormat="1" applyFont="1" applyBorder="1" applyAlignment="1">
      <alignment horizontal="right"/>
    </xf>
    <xf numFmtId="3" fontId="9" fillId="0" borderId="14" xfId="42" applyNumberFormat="1" applyFont="1" applyFill="1" applyBorder="1" applyAlignment="1">
      <alignment horizontal="right"/>
    </xf>
    <xf numFmtId="3" fontId="86" fillId="0" borderId="14" xfId="42" applyNumberFormat="1" applyFont="1" applyFill="1" applyBorder="1" applyAlignment="1">
      <alignment horizontal="right"/>
    </xf>
    <xf numFmtId="3" fontId="9" fillId="0" borderId="14" xfId="42" applyNumberFormat="1" applyFont="1" applyFill="1" applyBorder="1" applyAlignment="1">
      <alignment horizontal="right" vertical="center"/>
    </xf>
    <xf numFmtId="3" fontId="9" fillId="0" borderId="14" xfId="42" applyNumberFormat="1" applyFont="1" applyFill="1" applyBorder="1" applyAlignment="1">
      <alignment horizontal="right"/>
    </xf>
    <xf numFmtId="3" fontId="9" fillId="0" borderId="14" xfId="42" applyNumberFormat="1" applyFont="1" applyFill="1" applyBorder="1" applyAlignment="1" quotePrefix="1">
      <alignment horizontal="right" vertical="center" wrapText="1"/>
    </xf>
    <xf numFmtId="3" fontId="3" fillId="0" borderId="14" xfId="42" applyNumberFormat="1" applyFont="1" applyFill="1" applyBorder="1" applyAlignment="1">
      <alignment horizontal="right"/>
    </xf>
    <xf numFmtId="3" fontId="82" fillId="0" borderId="14" xfId="42" applyNumberFormat="1" applyFont="1" applyFill="1" applyBorder="1" applyAlignment="1">
      <alignment horizontal="right"/>
    </xf>
    <xf numFmtId="3" fontId="3" fillId="0" borderId="14" xfId="42" applyNumberFormat="1" applyFont="1" applyFill="1" applyBorder="1" applyAlignment="1">
      <alignment horizontal="right" vertical="center"/>
    </xf>
    <xf numFmtId="3" fontId="85" fillId="0" borderId="14" xfId="42" applyNumberFormat="1" applyFont="1" applyFill="1" applyBorder="1" applyAlignment="1">
      <alignment horizontal="right"/>
    </xf>
    <xf numFmtId="3" fontId="3" fillId="0" borderId="18" xfId="42" applyNumberFormat="1" applyFont="1" applyFill="1" applyBorder="1" applyAlignment="1">
      <alignment horizontal="right"/>
    </xf>
    <xf numFmtId="3" fontId="9" fillId="0" borderId="11" xfId="42" applyNumberFormat="1" applyFont="1" applyFill="1" applyBorder="1" applyAlignment="1">
      <alignment horizontal="right"/>
    </xf>
    <xf numFmtId="3" fontId="9" fillId="0" borderId="19" xfId="42" applyNumberFormat="1" applyFont="1" applyFill="1" applyBorder="1" applyAlignment="1" quotePrefix="1">
      <alignment horizontal="right" vertical="center" wrapText="1"/>
    </xf>
    <xf numFmtId="3" fontId="9" fillId="0" borderId="19" xfId="42" applyNumberFormat="1" applyFont="1" applyFill="1" applyBorder="1" applyAlignment="1">
      <alignment horizontal="right"/>
    </xf>
    <xf numFmtId="3" fontId="3" fillId="0" borderId="14" xfId="42" applyNumberFormat="1" applyFont="1" applyFill="1" applyBorder="1" applyAlignment="1" quotePrefix="1">
      <alignment horizontal="right" vertical="center" wrapText="1"/>
    </xf>
    <xf numFmtId="3" fontId="3" fillId="0" borderId="14" xfId="42" applyNumberFormat="1" applyFont="1" applyFill="1" applyBorder="1" applyAlignment="1">
      <alignment horizontal="right" vertical="center" wrapText="1"/>
    </xf>
    <xf numFmtId="3" fontId="3" fillId="0" borderId="14" xfId="42" applyNumberFormat="1" applyFont="1" applyFill="1" applyBorder="1" applyAlignment="1" quotePrefix="1">
      <alignment horizontal="right" vertical="center" wrapText="1"/>
    </xf>
    <xf numFmtId="3" fontId="3" fillId="0" borderId="14" xfId="42" applyNumberFormat="1" applyFont="1" applyFill="1" applyBorder="1" applyAlignment="1">
      <alignment horizontal="right" wrapText="1"/>
    </xf>
    <xf numFmtId="3" fontId="26" fillId="0" borderId="14" xfId="42" applyNumberFormat="1" applyFont="1" applyFill="1" applyBorder="1" applyAlignment="1">
      <alignment horizontal="right" vertical="center" wrapText="1"/>
    </xf>
    <xf numFmtId="3" fontId="92" fillId="0" borderId="14" xfId="42" applyNumberFormat="1" applyFont="1" applyFill="1" applyBorder="1" applyAlignment="1">
      <alignment horizontal="right"/>
    </xf>
    <xf numFmtId="3" fontId="3" fillId="0" borderId="18" xfId="42" applyNumberFormat="1" applyFont="1" applyFill="1" applyBorder="1" applyAlignment="1" quotePrefix="1">
      <alignment horizontal="right" vertical="center" wrapText="1"/>
    </xf>
    <xf numFmtId="3" fontId="3" fillId="0" borderId="18" xfId="42" applyNumberFormat="1" applyFont="1" applyFill="1" applyBorder="1" applyAlignment="1">
      <alignment horizontal="right" vertical="center"/>
    </xf>
    <xf numFmtId="3" fontId="82" fillId="0" borderId="18" xfId="42" applyNumberFormat="1" applyFont="1" applyFill="1" applyBorder="1" applyAlignment="1">
      <alignment horizontal="right"/>
    </xf>
    <xf numFmtId="0" fontId="93" fillId="0" borderId="14" xfId="0" applyFont="1" applyBorder="1" applyAlignment="1">
      <alignment horizontal="center" vertical="center"/>
    </xf>
    <xf numFmtId="0" fontId="94" fillId="0" borderId="14" xfId="0" applyNumberFormat="1" applyFont="1" applyFill="1" applyBorder="1" applyAlignment="1">
      <alignment horizontal="left"/>
    </xf>
    <xf numFmtId="0" fontId="95" fillId="0" borderId="14" xfId="0" applyFont="1" applyFill="1" applyBorder="1" applyAlignment="1">
      <alignment/>
    </xf>
    <xf numFmtId="0" fontId="96" fillId="0" borderId="14" xfId="0" applyFont="1" applyBorder="1" applyAlignment="1">
      <alignment horizontal="center"/>
    </xf>
    <xf numFmtId="0" fontId="95" fillId="0" borderId="14" xfId="0" applyFont="1" applyBorder="1" applyAlignment="1">
      <alignment/>
    </xf>
    <xf numFmtId="1" fontId="96" fillId="0" borderId="14" xfId="0" applyNumberFormat="1" applyFont="1" applyBorder="1" applyAlignment="1">
      <alignment horizontal="center"/>
    </xf>
    <xf numFmtId="0" fontId="96" fillId="0" borderId="0" xfId="0" applyFont="1" applyAlignment="1">
      <alignment horizontal="center"/>
    </xf>
    <xf numFmtId="0" fontId="94" fillId="0" borderId="14" xfId="0" applyNumberFormat="1" applyFont="1" applyFill="1" applyBorder="1" applyAlignment="1">
      <alignment horizontal="left" wrapText="1"/>
    </xf>
    <xf numFmtId="0" fontId="95" fillId="0" borderId="14" xfId="0" applyFont="1" applyBorder="1" applyAlignment="1">
      <alignment horizontal="center"/>
    </xf>
    <xf numFmtId="0" fontId="95" fillId="34" borderId="14" xfId="0" applyFont="1" applyFill="1" applyBorder="1" applyAlignment="1">
      <alignment horizontal="center"/>
    </xf>
    <xf numFmtId="0" fontId="95" fillId="34" borderId="14" xfId="56" applyFont="1" applyFill="1" applyBorder="1" applyAlignment="1">
      <alignment horizontal="center"/>
      <protection/>
    </xf>
    <xf numFmtId="0" fontId="95" fillId="34" borderId="14" xfId="0" applyFont="1" applyFill="1" applyBorder="1" applyAlignment="1">
      <alignment/>
    </xf>
    <xf numFmtId="173" fontId="96" fillId="0" borderId="14" xfId="42" applyNumberFormat="1" applyFont="1" applyBorder="1" applyAlignment="1">
      <alignment horizontal="center"/>
    </xf>
    <xf numFmtId="0" fontId="95" fillId="0" borderId="14" xfId="0" applyFont="1" applyBorder="1" applyAlignment="1">
      <alignment horizontal="center" vertical="justify"/>
    </xf>
    <xf numFmtId="0" fontId="94" fillId="0" borderId="18" xfId="0" applyNumberFormat="1" applyFont="1" applyFill="1" applyBorder="1" applyAlignment="1">
      <alignment horizontal="left"/>
    </xf>
    <xf numFmtId="3" fontId="94" fillId="0" borderId="14" xfId="0" applyNumberFormat="1" applyFont="1" applyBorder="1" applyAlignment="1">
      <alignment/>
    </xf>
    <xf numFmtId="3" fontId="94" fillId="34" borderId="14" xfId="0" applyNumberFormat="1" applyFont="1" applyFill="1" applyBorder="1" applyAlignment="1">
      <alignment/>
    </xf>
    <xf numFmtId="3" fontId="94" fillId="34" borderId="14" xfId="56" applyNumberFormat="1" applyFont="1" applyFill="1" applyBorder="1" applyAlignment="1">
      <alignment/>
      <protection/>
    </xf>
    <xf numFmtId="3" fontId="94" fillId="0" borderId="14" xfId="0" applyNumberFormat="1" applyFont="1" applyFill="1" applyBorder="1" applyAlignment="1">
      <alignment/>
    </xf>
    <xf numFmtId="3" fontId="94" fillId="34" borderId="18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94" fillId="0" borderId="14" xfId="0" applyFont="1" applyBorder="1" applyAlignment="1">
      <alignment horizontal="center" vertical="center"/>
    </xf>
    <xf numFmtId="3" fontId="94" fillId="0" borderId="14" xfId="42" applyNumberFormat="1" applyFont="1" applyBorder="1" applyAlignment="1">
      <alignment/>
    </xf>
    <xf numFmtId="3" fontId="94" fillId="0" borderId="14" xfId="0" applyNumberFormat="1" applyFont="1" applyBorder="1" applyAlignment="1">
      <alignment vertical="justify"/>
    </xf>
    <xf numFmtId="0" fontId="94" fillId="0" borderId="18" xfId="0" applyFont="1" applyBorder="1" applyAlignment="1">
      <alignment horizontal="center" vertical="center"/>
    </xf>
    <xf numFmtId="3" fontId="94" fillId="0" borderId="18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3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181" fontId="3" fillId="0" borderId="23" xfId="42" applyNumberFormat="1" applyFont="1" applyFill="1" applyBorder="1" applyAlignment="1">
      <alignment horizontal="center" vertical="center"/>
    </xf>
    <xf numFmtId="181" fontId="3" fillId="0" borderId="11" xfId="42" applyNumberFormat="1" applyFont="1" applyFill="1" applyBorder="1" applyAlignment="1">
      <alignment horizontal="center" vertical="center" wrapText="1"/>
    </xf>
    <xf numFmtId="181" fontId="3" fillId="0" borderId="0" xfId="42" applyNumberFormat="1" applyFont="1" applyFill="1" applyAlignment="1">
      <alignment/>
    </xf>
    <xf numFmtId="181" fontId="3" fillId="0" borderId="24" xfId="42" applyNumberFormat="1" applyFont="1" applyFill="1" applyBorder="1" applyAlignment="1">
      <alignment horizontal="center" vertical="center"/>
    </xf>
    <xf numFmtId="1" fontId="97" fillId="0" borderId="0" xfId="42" applyNumberFormat="1" applyFont="1" applyFill="1" applyAlignment="1">
      <alignment horizontal="center"/>
    </xf>
    <xf numFmtId="1" fontId="98" fillId="0" borderId="0" xfId="42" applyNumberFormat="1" applyFont="1" applyFill="1" applyAlignment="1">
      <alignment horizontal="center"/>
    </xf>
    <xf numFmtId="1" fontId="28" fillId="0" borderId="11" xfId="42" applyNumberFormat="1" applyFont="1" applyFill="1" applyBorder="1" applyAlignment="1">
      <alignment horizontal="center" vertical="center"/>
    </xf>
    <xf numFmtId="1" fontId="29" fillId="0" borderId="19" xfId="42" applyNumberFormat="1" applyFont="1" applyFill="1" applyBorder="1" applyAlignment="1">
      <alignment horizontal="center" vertical="center"/>
    </xf>
    <xf numFmtId="1" fontId="29" fillId="0" borderId="14" xfId="42" applyNumberFormat="1" applyFont="1" applyFill="1" applyBorder="1" applyAlignment="1">
      <alignment horizontal="center" vertical="center"/>
    </xf>
    <xf numFmtId="1" fontId="28" fillId="0" borderId="14" xfId="42" applyNumberFormat="1" applyFont="1" applyFill="1" applyBorder="1" applyAlignment="1">
      <alignment horizontal="center"/>
    </xf>
    <xf numFmtId="1" fontId="29" fillId="0" borderId="14" xfId="42" applyNumberFormat="1" applyFont="1" applyFill="1" applyBorder="1" applyAlignment="1">
      <alignment horizontal="center"/>
    </xf>
    <xf numFmtId="1" fontId="29" fillId="0" borderId="14" xfId="42" applyNumberFormat="1" applyFont="1" applyFill="1" applyBorder="1" applyAlignment="1">
      <alignment horizontal="center" vertical="center" wrapText="1"/>
    </xf>
    <xf numFmtId="1" fontId="28" fillId="0" borderId="14" xfId="42" applyNumberFormat="1" applyFont="1" applyFill="1" applyBorder="1" applyAlignment="1">
      <alignment horizontal="center" vertical="center"/>
    </xf>
    <xf numFmtId="1" fontId="28" fillId="0" borderId="18" xfId="42" applyNumberFormat="1" applyFont="1" applyFill="1" applyBorder="1" applyAlignment="1">
      <alignment horizontal="center" vertical="center"/>
    </xf>
    <xf numFmtId="1" fontId="29" fillId="0" borderId="11" xfId="42" applyNumberFormat="1" applyFont="1" applyFill="1" applyBorder="1" applyAlignment="1">
      <alignment horizontal="center"/>
    </xf>
    <xf numFmtId="1" fontId="28" fillId="0" borderId="0" xfId="42" applyNumberFormat="1" applyFont="1" applyFill="1" applyAlignment="1">
      <alignment horizontal="center"/>
    </xf>
    <xf numFmtId="1" fontId="23" fillId="0" borderId="12" xfId="57" applyNumberFormat="1" applyFont="1" applyFill="1" applyBorder="1" applyAlignment="1">
      <alignment horizontal="center" vertical="center" wrapText="1"/>
      <protection/>
    </xf>
    <xf numFmtId="0" fontId="29" fillId="0" borderId="24" xfId="0" applyFont="1" applyFill="1" applyBorder="1" applyAlignment="1">
      <alignment/>
    </xf>
    <xf numFmtId="0" fontId="62" fillId="0" borderId="24" xfId="0" applyFont="1" applyFill="1" applyBorder="1" applyAlignment="1">
      <alignment horizontal="center"/>
    </xf>
    <xf numFmtId="175" fontId="29" fillId="0" borderId="24" xfId="0" applyNumberFormat="1" applyFont="1" applyFill="1" applyBorder="1" applyAlignment="1">
      <alignment/>
    </xf>
    <xf numFmtId="173" fontId="29" fillId="0" borderId="24" xfId="42" applyNumberFormat="1" applyFont="1" applyFill="1" applyBorder="1" applyAlignment="1">
      <alignment/>
    </xf>
    <xf numFmtId="181" fontId="29" fillId="0" borderId="24" xfId="42" applyNumberFormat="1" applyFont="1" applyFill="1" applyBorder="1" applyAlignment="1">
      <alignment/>
    </xf>
    <xf numFmtId="17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173" fontId="29" fillId="0" borderId="14" xfId="0" applyNumberFormat="1" applyFont="1" applyFill="1" applyBorder="1" applyAlignment="1">
      <alignment horizontal="right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left" vertical="center" wrapText="1"/>
    </xf>
    <xf numFmtId="3" fontId="29" fillId="0" borderId="14" xfId="57" applyNumberFormat="1" applyFont="1" applyFill="1" applyBorder="1" applyAlignment="1">
      <alignment horizontal="right" vertical="center"/>
      <protection/>
    </xf>
    <xf numFmtId="173" fontId="29" fillId="0" borderId="14" xfId="57" applyNumberFormat="1" applyFont="1" applyFill="1" applyBorder="1" applyAlignment="1">
      <alignment horizontal="left" vertical="center"/>
      <protection/>
    </xf>
    <xf numFmtId="173" fontId="29" fillId="0" borderId="14" xfId="42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 quotePrefix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3" fontId="29" fillId="0" borderId="14" xfId="42" applyNumberFormat="1" applyFont="1" applyFill="1" applyBorder="1" applyAlignment="1">
      <alignment horizontal="center" vertical="center" wrapText="1"/>
    </xf>
    <xf numFmtId="173" fontId="29" fillId="0" borderId="14" xfId="42" applyNumberFormat="1" applyFont="1" applyFill="1" applyBorder="1" applyAlignment="1">
      <alignment horizontal="left" vertical="center" wrapText="1"/>
    </xf>
    <xf numFmtId="173" fontId="29" fillId="0" borderId="14" xfId="42" applyNumberFormat="1" applyFont="1" applyFill="1" applyBorder="1" applyAlignment="1">
      <alignment horizontal="right" vertical="center"/>
    </xf>
    <xf numFmtId="173" fontId="29" fillId="0" borderId="14" xfId="42" applyNumberFormat="1" applyFont="1" applyFill="1" applyBorder="1" applyAlignment="1">
      <alignment horizontal="left" vertical="center"/>
    </xf>
    <xf numFmtId="173" fontId="29" fillId="0" borderId="14" xfId="42" applyNumberFormat="1" applyFont="1" applyFill="1" applyBorder="1" applyAlignment="1" quotePrefix="1">
      <alignment horizontal="right" vertical="center"/>
    </xf>
    <xf numFmtId="181" fontId="29" fillId="0" borderId="14" xfId="42" applyNumberFormat="1" applyFont="1" applyFill="1" applyBorder="1" applyAlignment="1">
      <alignment horizontal="right" vertical="center"/>
    </xf>
    <xf numFmtId="173" fontId="29" fillId="0" borderId="0" xfId="42" applyNumberFormat="1" applyFont="1" applyFill="1" applyBorder="1" applyAlignment="1">
      <alignment vertical="center"/>
    </xf>
    <xf numFmtId="181" fontId="29" fillId="0" borderId="14" xfId="42" applyNumberFormat="1" applyFont="1" applyFill="1" applyBorder="1" applyAlignment="1">
      <alignment horizontal="right"/>
    </xf>
    <xf numFmtId="0" fontId="83" fillId="33" borderId="14" xfId="0" applyFont="1" applyFill="1" applyBorder="1" applyAlignment="1">
      <alignment horizontal="center" vertical="center"/>
    </xf>
    <xf numFmtId="0" fontId="3" fillId="34" borderId="14" xfId="56" applyFont="1" applyFill="1" applyBorder="1" applyAlignment="1">
      <alignment horizontal="right" vertical="center" wrapText="1"/>
      <protection/>
    </xf>
    <xf numFmtId="173" fontId="9" fillId="0" borderId="14" xfId="42" applyNumberFormat="1" applyFont="1" applyFill="1" applyBorder="1" applyAlignment="1">
      <alignment horizontal="center" vertical="center"/>
    </xf>
    <xf numFmtId="173" fontId="3" fillId="0" borderId="14" xfId="57" applyNumberFormat="1" applyFont="1" applyFill="1" applyBorder="1" applyAlignment="1">
      <alignment vertical="center"/>
      <protection/>
    </xf>
    <xf numFmtId="0" fontId="3" fillId="0" borderId="14" xfId="57" applyFont="1" applyFill="1" applyBorder="1" applyAlignment="1">
      <alignment vertical="center"/>
      <protection/>
    </xf>
    <xf numFmtId="172" fontId="3" fillId="0" borderId="14" xfId="44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 wrapText="1"/>
    </xf>
    <xf numFmtId="0" fontId="3" fillId="0" borderId="14" xfId="59" applyFont="1" applyFill="1" applyBorder="1" applyAlignment="1">
      <alignment horizontal="right" vertical="center"/>
      <protection/>
    </xf>
    <xf numFmtId="3" fontId="9" fillId="34" borderId="19" xfId="42" applyNumberFormat="1" applyFont="1" applyFill="1" applyBorder="1" applyAlignment="1" quotePrefix="1">
      <alignment horizontal="right" vertical="center" wrapText="1"/>
    </xf>
    <xf numFmtId="3" fontId="3" fillId="34" borderId="14" xfId="42" applyNumberFormat="1" applyFont="1" applyFill="1" applyBorder="1" applyAlignment="1">
      <alignment horizontal="right"/>
    </xf>
    <xf numFmtId="3" fontId="9" fillId="34" borderId="14" xfId="42" applyNumberFormat="1" applyFont="1" applyFill="1" applyBorder="1" applyAlignment="1" quotePrefix="1">
      <alignment horizontal="right" vertical="center" wrapText="1"/>
    </xf>
    <xf numFmtId="3" fontId="9" fillId="34" borderId="14" xfId="42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left"/>
    </xf>
    <xf numFmtId="1" fontId="23" fillId="0" borderId="10" xfId="57" applyNumberFormat="1" applyFont="1" applyFill="1" applyBorder="1" applyAlignment="1">
      <alignment horizontal="left" vertical="center"/>
      <protection/>
    </xf>
    <xf numFmtId="1" fontId="24" fillId="0" borderId="12" xfId="57" applyNumberFormat="1" applyFont="1" applyFill="1" applyBorder="1" applyAlignment="1">
      <alignment horizontal="center" vertical="center"/>
      <protection/>
    </xf>
    <xf numFmtId="1" fontId="23" fillId="0" borderId="25" xfId="42" applyNumberFormat="1" applyFont="1" applyFill="1" applyBorder="1" applyAlignment="1">
      <alignment horizontal="center" vertical="center" wrapText="1"/>
    </xf>
    <xf numFmtId="1" fontId="23" fillId="0" borderId="10" xfId="42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42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left" vertical="center" wrapText="1"/>
    </xf>
    <xf numFmtId="3" fontId="9" fillId="0" borderId="26" xfId="57" applyNumberFormat="1" applyFont="1" applyFill="1" applyBorder="1" applyAlignment="1">
      <alignment horizontal="right" vertical="center"/>
      <protection/>
    </xf>
    <xf numFmtId="173" fontId="9" fillId="0" borderId="26" xfId="57" applyNumberFormat="1" applyFont="1" applyFill="1" applyBorder="1" applyAlignment="1">
      <alignment horizontal="left" vertical="center"/>
      <protection/>
    </xf>
    <xf numFmtId="173" fontId="9" fillId="0" borderId="26" xfId="42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 quotePrefix="1">
      <alignment horizontal="right" vertical="center"/>
    </xf>
    <xf numFmtId="173" fontId="9" fillId="0" borderId="26" xfId="42" applyNumberFormat="1" applyFont="1" applyFill="1" applyBorder="1" applyAlignment="1">
      <alignment horizontal="right" vertical="center"/>
    </xf>
    <xf numFmtId="181" fontId="9" fillId="0" borderId="26" xfId="42" applyNumberFormat="1" applyFont="1" applyFill="1" applyBorder="1" applyAlignment="1">
      <alignment horizontal="right" vertical="center"/>
    </xf>
    <xf numFmtId="181" fontId="99" fillId="0" borderId="0" xfId="42" applyNumberFormat="1" applyFont="1" applyFill="1" applyAlignment="1">
      <alignment horizontal="right"/>
    </xf>
    <xf numFmtId="181" fontId="3" fillId="0" borderId="27" xfId="42" applyNumberFormat="1" applyFont="1" applyFill="1" applyBorder="1" applyAlignment="1">
      <alignment vertical="center" wrapText="1"/>
    </xf>
    <xf numFmtId="3" fontId="3" fillId="0" borderId="22" xfId="42" applyNumberFormat="1" applyFont="1" applyFill="1" applyBorder="1" applyAlignment="1">
      <alignment horizontal="right"/>
    </xf>
    <xf numFmtId="181" fontId="3" fillId="0" borderId="11" xfId="42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9" fillId="0" borderId="11" xfId="42" applyNumberFormat="1" applyFont="1" applyFill="1" applyBorder="1" applyAlignment="1">
      <alignment horizontal="center" vertical="center" wrapText="1"/>
    </xf>
    <xf numFmtId="173" fontId="9" fillId="0" borderId="11" xfId="42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57" applyFont="1" applyFill="1" applyAlignment="1">
      <alignment horizontal="center"/>
      <protection/>
    </xf>
    <xf numFmtId="173" fontId="6" fillId="0" borderId="0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10" fillId="0" borderId="24" xfId="57" applyFont="1" applyFill="1" applyBorder="1" applyAlignment="1">
      <alignment horizontal="center" vertical="center"/>
      <protection/>
    </xf>
    <xf numFmtId="181" fontId="3" fillId="0" borderId="27" xfId="42" applyNumberFormat="1" applyFont="1" applyFill="1" applyBorder="1" applyAlignment="1">
      <alignment horizontal="center" vertical="center"/>
    </xf>
    <xf numFmtId="181" fontId="3" fillId="0" borderId="28" xfId="42" applyNumberFormat="1" applyFont="1" applyFill="1" applyBorder="1" applyAlignment="1">
      <alignment horizontal="center" vertical="center"/>
    </xf>
    <xf numFmtId="181" fontId="3" fillId="0" borderId="13" xfId="42" applyNumberFormat="1" applyFont="1" applyFill="1" applyBorder="1" applyAlignment="1">
      <alignment horizontal="center" vertical="center"/>
    </xf>
    <xf numFmtId="0" fontId="15" fillId="0" borderId="29" xfId="42" applyNumberFormat="1" applyFont="1" applyFill="1" applyBorder="1" applyAlignment="1">
      <alignment horizontal="left" vertical="center" wrapText="1"/>
    </xf>
    <xf numFmtId="181" fontId="79" fillId="0" borderId="0" xfId="42" applyNumberFormat="1" applyFont="1" applyFill="1" applyAlignment="1">
      <alignment horizontal="center"/>
    </xf>
    <xf numFmtId="1" fontId="28" fillId="0" borderId="10" xfId="42" applyNumberFormat="1" applyFont="1" applyFill="1" applyBorder="1" applyAlignment="1">
      <alignment horizontal="center" vertical="center"/>
    </xf>
    <xf numFmtId="1" fontId="28" fillId="0" borderId="24" xfId="42" applyNumberFormat="1" applyFont="1" applyFill="1" applyBorder="1" applyAlignment="1">
      <alignment horizontal="center" vertical="center"/>
    </xf>
    <xf numFmtId="181" fontId="3" fillId="0" borderId="10" xfId="42" applyNumberFormat="1" applyFont="1" applyFill="1" applyBorder="1" applyAlignment="1">
      <alignment horizontal="center" vertical="center"/>
    </xf>
    <xf numFmtId="181" fontId="3" fillId="0" borderId="24" xfId="42" applyNumberFormat="1" applyFont="1" applyFill="1" applyBorder="1" applyAlignment="1">
      <alignment horizontal="center" vertical="center"/>
    </xf>
    <xf numFmtId="181" fontId="3" fillId="0" borderId="27" xfId="42" applyNumberFormat="1" applyFont="1" applyFill="1" applyBorder="1" applyAlignment="1">
      <alignment horizontal="center" vertical="center" wrapText="1"/>
    </xf>
    <xf numFmtId="181" fontId="3" fillId="0" borderId="28" xfId="42" applyNumberFormat="1" applyFont="1" applyFill="1" applyBorder="1" applyAlignment="1">
      <alignment horizontal="center" vertical="center" wrapText="1"/>
    </xf>
    <xf numFmtId="181" fontId="3" fillId="0" borderId="13" xfId="42" applyNumberFormat="1" applyFont="1" applyFill="1" applyBorder="1" applyAlignment="1">
      <alignment horizontal="center" vertical="center" wrapText="1"/>
    </xf>
    <xf numFmtId="181" fontId="3" fillId="0" borderId="11" xfId="42" applyNumberFormat="1" applyFont="1" applyFill="1" applyBorder="1" applyAlignment="1">
      <alignment horizontal="center" vertical="center"/>
    </xf>
    <xf numFmtId="181" fontId="3" fillId="0" borderId="30" xfId="42" applyNumberFormat="1" applyFont="1" applyFill="1" applyBorder="1" applyAlignment="1">
      <alignment horizontal="center" vertical="center"/>
    </xf>
    <xf numFmtId="181" fontId="3" fillId="0" borderId="31" xfId="42" applyNumberFormat="1" applyFont="1" applyFill="1" applyBorder="1" applyAlignment="1">
      <alignment horizontal="center" vertical="center"/>
    </xf>
    <xf numFmtId="181" fontId="3" fillId="0" borderId="32" xfId="42" applyNumberFormat="1" applyFont="1" applyFill="1" applyBorder="1" applyAlignment="1">
      <alignment horizontal="center" vertical="center"/>
    </xf>
    <xf numFmtId="173" fontId="20" fillId="0" borderId="10" xfId="42" applyNumberFormat="1" applyFont="1" applyFill="1" applyBorder="1" applyAlignment="1">
      <alignment horizontal="center" vertical="center" wrapText="1"/>
    </xf>
    <xf numFmtId="173" fontId="20" fillId="0" borderId="24" xfId="42" applyNumberFormat="1" applyFont="1" applyFill="1" applyBorder="1" applyAlignment="1">
      <alignment horizontal="center" vertical="center" wrapText="1"/>
    </xf>
    <xf numFmtId="173" fontId="20" fillId="0" borderId="11" xfId="42" applyNumberFormat="1" applyFont="1" applyFill="1" applyBorder="1" applyAlignment="1">
      <alignment horizontal="center" vertical="center" wrapText="1"/>
    </xf>
    <xf numFmtId="9" fontId="20" fillId="0" borderId="10" xfId="62" applyFont="1" applyFill="1" applyBorder="1" applyAlignment="1">
      <alignment horizontal="center" vertical="center" wrapText="1"/>
    </xf>
    <xf numFmtId="9" fontId="20" fillId="0" borderId="24" xfId="62" applyFont="1" applyFill="1" applyBorder="1" applyAlignment="1">
      <alignment horizontal="center" vertical="center" wrapText="1"/>
    </xf>
    <xf numFmtId="173" fontId="20" fillId="0" borderId="27" xfId="42" applyNumberFormat="1" applyFont="1" applyFill="1" applyBorder="1" applyAlignment="1">
      <alignment horizontal="center" vertical="center"/>
    </xf>
    <xf numFmtId="173" fontId="20" fillId="0" borderId="28" xfId="42" applyNumberFormat="1" applyFont="1" applyFill="1" applyBorder="1" applyAlignment="1">
      <alignment horizontal="center" vertical="center"/>
    </xf>
    <xf numFmtId="173" fontId="20" fillId="0" borderId="13" xfId="42" applyNumberFormat="1" applyFont="1" applyFill="1" applyBorder="1" applyAlignment="1">
      <alignment horizontal="center" vertical="center"/>
    </xf>
    <xf numFmtId="173" fontId="18" fillId="0" borderId="0" xfId="42" applyNumberFormat="1" applyFont="1" applyFill="1" applyAlignment="1">
      <alignment horizontal="right"/>
    </xf>
    <xf numFmtId="173" fontId="19" fillId="0" borderId="0" xfId="42" applyNumberFormat="1" applyFont="1" applyFill="1" applyAlignment="1">
      <alignment horizontal="center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IEM%20TOAN%20NHA%20N&#431;OC\B&#7897;%20Y%20t&#7871;%202017\T&#7893;ng%20h&#7907;p%20BYT\L&#432;&#417;ng%20Q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ệ phòng bệnh"/>
      <sheetName val="Chưa bênh"/>
      <sheetName val="hệ HC"/>
      <sheetName val="ĐT"/>
      <sheetName val="Khác"/>
      <sheetName val="Tong cuc"/>
      <sheetName val="QT lương NSNN"/>
      <sheetName val="QT lương các nguồn"/>
    </sheetNames>
    <sheetDataSet>
      <sheetData sheetId="2">
        <row r="5">
          <cell r="U5" t="str">
            <v>Cục Quản lý dược</v>
          </cell>
        </row>
      </sheetData>
      <sheetData sheetId="3">
        <row r="5">
          <cell r="F5" t="str">
            <v>Trường Cao đẳng nghề kỹ thuật thiết bị y tế</v>
          </cell>
          <cell r="AM5" t="str">
            <v>Trường Đại học Dược Hà Nội</v>
          </cell>
          <cell r="AZ5" t="str">
            <v>Trường Đại học Y Dược TP.Hồ Chí Minh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"/>
  <sheetViews>
    <sheetView view="pageLayout" workbookViewId="0" topLeftCell="A1">
      <selection activeCell="B12" sqref="B12"/>
    </sheetView>
  </sheetViews>
  <sheetFormatPr defaultColWidth="6.75390625" defaultRowHeight="15.75"/>
  <cols>
    <col min="1" max="1" width="3.375" style="4" customWidth="1"/>
    <col min="2" max="2" width="30.875" style="37" customWidth="1"/>
    <col min="3" max="3" width="12.00390625" style="4" hidden="1" customWidth="1"/>
    <col min="4" max="4" width="11.625" style="4" hidden="1" customWidth="1"/>
    <col min="5" max="6" width="10.50390625" style="4" hidden="1" customWidth="1"/>
    <col min="7" max="8" width="10.00390625" style="4" hidden="1" customWidth="1"/>
    <col min="9" max="9" width="10.125" style="4" hidden="1" customWidth="1"/>
    <col min="10" max="10" width="5.125" style="4" hidden="1" customWidth="1"/>
    <col min="11" max="11" width="5.50390625" style="4" hidden="1" customWidth="1"/>
    <col min="12" max="12" width="3.875" style="4" hidden="1" customWidth="1"/>
    <col min="13" max="13" width="6.00390625" style="1" customWidth="1"/>
    <col min="14" max="14" width="6.375" style="2" customWidth="1"/>
    <col min="15" max="15" width="5.875" style="1" customWidth="1"/>
    <col min="16" max="16" width="6.50390625" style="1" customWidth="1"/>
    <col min="17" max="17" width="5.375" style="1" customWidth="1"/>
    <col min="18" max="18" width="6.125" style="1" customWidth="1"/>
    <col min="19" max="19" width="5.125" style="1" customWidth="1"/>
    <col min="20" max="20" width="6.50390625" style="1" customWidth="1"/>
    <col min="21" max="21" width="7.00390625" style="258" customWidth="1"/>
    <col min="22" max="22" width="4.875" style="3" customWidth="1"/>
    <col min="23" max="23" width="5.50390625" style="3" customWidth="1"/>
    <col min="24" max="24" width="6.125" style="1" customWidth="1"/>
    <col min="25" max="25" width="7.00390625" style="1" customWidth="1"/>
    <col min="26" max="26" width="6.375" style="1" customWidth="1"/>
    <col min="27" max="27" width="5.625" style="1" customWidth="1"/>
    <col min="28" max="28" width="6.00390625" style="1" customWidth="1"/>
    <col min="29" max="29" width="4.50390625" style="38" customWidth="1"/>
    <col min="30" max="16384" width="6.75390625" style="4" customWidth="1"/>
  </cols>
  <sheetData>
    <row r="1" spans="1:29" ht="17.25" customHeight="1">
      <c r="A1" s="427" t="s">
        <v>293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</row>
    <row r="2" spans="1:29" s="11" customFormat="1" ht="26.25" customHeight="1">
      <c r="A2" s="5"/>
      <c r="B2" s="6"/>
      <c r="C2" s="5"/>
      <c r="D2" s="5"/>
      <c r="E2" s="5"/>
      <c r="F2" s="5"/>
      <c r="G2" s="5"/>
      <c r="H2" s="5"/>
      <c r="I2" s="5"/>
      <c r="J2" s="7"/>
      <c r="K2" s="7"/>
      <c r="L2" s="7"/>
      <c r="M2" s="8"/>
      <c r="N2" s="9"/>
      <c r="O2" s="8"/>
      <c r="P2" s="8"/>
      <c r="Q2" s="8"/>
      <c r="R2" s="8"/>
      <c r="S2" s="8"/>
      <c r="T2" s="8"/>
      <c r="U2" s="259"/>
      <c r="V2" s="10"/>
      <c r="W2" s="10"/>
      <c r="X2" s="428"/>
      <c r="Y2" s="428"/>
      <c r="Z2" s="428"/>
      <c r="AA2" s="429"/>
      <c r="AB2" s="429"/>
      <c r="AC2" s="429"/>
    </row>
    <row r="3" spans="1:29" s="11" customFormat="1" ht="24" customHeight="1">
      <c r="A3" s="430" t="s">
        <v>1</v>
      </c>
      <c r="B3" s="431" t="s">
        <v>2</v>
      </c>
      <c r="C3" s="12"/>
      <c r="D3" s="12"/>
      <c r="E3" s="424" t="s">
        <v>3</v>
      </c>
      <c r="F3" s="424"/>
      <c r="G3" s="424"/>
      <c r="H3" s="424"/>
      <c r="I3" s="424"/>
      <c r="J3" s="423" t="s">
        <v>4</v>
      </c>
      <c r="K3" s="423" t="s">
        <v>5</v>
      </c>
      <c r="L3" s="423" t="s">
        <v>6</v>
      </c>
      <c r="M3" s="424" t="s">
        <v>288</v>
      </c>
      <c r="N3" s="424"/>
      <c r="O3" s="424"/>
      <c r="P3" s="424"/>
      <c r="Q3" s="425" t="s">
        <v>7</v>
      </c>
      <c r="R3" s="425"/>
      <c r="S3" s="425"/>
      <c r="T3" s="425"/>
      <c r="U3" s="425" t="s">
        <v>8</v>
      </c>
      <c r="V3" s="425"/>
      <c r="W3" s="425"/>
      <c r="X3" s="425"/>
      <c r="Y3" s="426" t="s">
        <v>289</v>
      </c>
      <c r="Z3" s="426"/>
      <c r="AA3" s="426"/>
      <c r="AB3" s="426"/>
      <c r="AC3" s="426"/>
    </row>
    <row r="4" spans="1:29" s="11" customFormat="1" ht="51.75" customHeight="1">
      <c r="A4" s="430"/>
      <c r="B4" s="432"/>
      <c r="C4" s="14" t="s">
        <v>9</v>
      </c>
      <c r="D4" s="14" t="s">
        <v>10</v>
      </c>
      <c r="E4" s="15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423"/>
      <c r="K4" s="423"/>
      <c r="L4" s="423"/>
      <c r="M4" s="16" t="s">
        <v>4</v>
      </c>
      <c r="N4" s="16" t="s">
        <v>16</v>
      </c>
      <c r="O4" s="16" t="s">
        <v>6</v>
      </c>
      <c r="P4" s="16" t="s">
        <v>17</v>
      </c>
      <c r="Q4" s="16" t="s">
        <v>4</v>
      </c>
      <c r="R4" s="16" t="s">
        <v>16</v>
      </c>
      <c r="S4" s="16" t="s">
        <v>6</v>
      </c>
      <c r="T4" s="16" t="s">
        <v>17</v>
      </c>
      <c r="U4" s="260" t="s">
        <v>4</v>
      </c>
      <c r="V4" s="17" t="s">
        <v>16</v>
      </c>
      <c r="W4" s="17" t="s">
        <v>6</v>
      </c>
      <c r="X4" s="16" t="s">
        <v>17</v>
      </c>
      <c r="Y4" s="16" t="s">
        <v>4</v>
      </c>
      <c r="Z4" s="16" t="s">
        <v>16</v>
      </c>
      <c r="AA4" s="16" t="s">
        <v>6</v>
      </c>
      <c r="AB4" s="16" t="s">
        <v>18</v>
      </c>
      <c r="AC4" s="18" t="s">
        <v>17</v>
      </c>
    </row>
    <row r="5" spans="1:29" s="158" customFormat="1" ht="9.75" customHeight="1">
      <c r="A5" s="404">
        <v>1</v>
      </c>
      <c r="B5" s="405">
        <v>2</v>
      </c>
      <c r="C5" s="363"/>
      <c r="D5" s="363"/>
      <c r="E5" s="406"/>
      <c r="F5" s="407"/>
      <c r="G5" s="407"/>
      <c r="H5" s="407"/>
      <c r="I5" s="407"/>
      <c r="J5" s="408" t="s">
        <v>259</v>
      </c>
      <c r="K5" s="408">
        <v>4</v>
      </c>
      <c r="L5" s="408">
        <v>5</v>
      </c>
      <c r="M5" s="407" t="s">
        <v>260</v>
      </c>
      <c r="N5" s="407">
        <v>4</v>
      </c>
      <c r="O5" s="407">
        <v>5</v>
      </c>
      <c r="P5" s="407">
        <v>6</v>
      </c>
      <c r="Q5" s="407" t="s">
        <v>261</v>
      </c>
      <c r="R5" s="407">
        <v>8</v>
      </c>
      <c r="S5" s="407">
        <v>9</v>
      </c>
      <c r="T5" s="407">
        <v>10</v>
      </c>
      <c r="U5" s="409" t="s">
        <v>286</v>
      </c>
      <c r="V5" s="407">
        <v>12</v>
      </c>
      <c r="W5" s="407">
        <v>13</v>
      </c>
      <c r="X5" s="407">
        <v>14</v>
      </c>
      <c r="Y5" s="409" t="s">
        <v>287</v>
      </c>
      <c r="Z5" s="407">
        <v>16</v>
      </c>
      <c r="AA5" s="407">
        <v>17</v>
      </c>
      <c r="AB5" s="407">
        <v>18</v>
      </c>
      <c r="AC5" s="407">
        <v>19</v>
      </c>
    </row>
    <row r="6" spans="1:30" s="19" customFormat="1" ht="15.75" customHeight="1">
      <c r="A6" s="410" t="s">
        <v>19</v>
      </c>
      <c r="B6" s="411" t="s">
        <v>20</v>
      </c>
      <c r="C6" s="412"/>
      <c r="D6" s="413"/>
      <c r="E6" s="414"/>
      <c r="F6" s="415"/>
      <c r="G6" s="414"/>
      <c r="H6" s="415"/>
      <c r="I6" s="415"/>
      <c r="J6" s="416"/>
      <c r="K6" s="416"/>
      <c r="L6" s="416"/>
      <c r="M6" s="417">
        <f>SUM(M7,M8,M28)</f>
        <v>882</v>
      </c>
      <c r="N6" s="417">
        <f aca="true" t="shared" si="0" ref="N6:AC6">SUM(N7,N8,N28)</f>
        <v>774</v>
      </c>
      <c r="O6" s="417">
        <f t="shared" si="0"/>
        <v>108</v>
      </c>
      <c r="P6" s="417">
        <f t="shared" si="0"/>
        <v>0</v>
      </c>
      <c r="Q6" s="417">
        <f t="shared" si="0"/>
        <v>0</v>
      </c>
      <c r="R6" s="417">
        <f t="shared" si="0"/>
        <v>0</v>
      </c>
      <c r="S6" s="417">
        <f t="shared" si="0"/>
        <v>0</v>
      </c>
      <c r="T6" s="417">
        <f t="shared" si="0"/>
        <v>0</v>
      </c>
      <c r="U6" s="418">
        <f t="shared" si="0"/>
        <v>0</v>
      </c>
      <c r="V6" s="417">
        <f t="shared" si="0"/>
        <v>0</v>
      </c>
      <c r="W6" s="417">
        <f t="shared" si="0"/>
        <v>0</v>
      </c>
      <c r="X6" s="417">
        <f t="shared" si="0"/>
        <v>0</v>
      </c>
      <c r="Y6" s="417">
        <f t="shared" si="0"/>
        <v>0</v>
      </c>
      <c r="Z6" s="417">
        <f t="shared" si="0"/>
        <v>0</v>
      </c>
      <c r="AA6" s="417">
        <f t="shared" si="0"/>
        <v>0</v>
      </c>
      <c r="AB6" s="417">
        <f t="shared" si="0"/>
        <v>0</v>
      </c>
      <c r="AC6" s="417">
        <f t="shared" si="0"/>
        <v>0</v>
      </c>
      <c r="AD6" s="212"/>
    </row>
    <row r="7" spans="1:29" s="20" customFormat="1" ht="15.75" customHeight="1">
      <c r="A7" s="21"/>
      <c r="B7" s="22" t="s">
        <v>21</v>
      </c>
      <c r="C7" s="31"/>
      <c r="D7" s="24"/>
      <c r="E7" s="25"/>
      <c r="F7" s="26"/>
      <c r="G7" s="25"/>
      <c r="H7" s="26"/>
      <c r="I7" s="26"/>
      <c r="J7" s="27"/>
      <c r="K7" s="28"/>
      <c r="L7" s="28"/>
      <c r="M7" s="213"/>
      <c r="N7" s="214"/>
      <c r="O7" s="214"/>
      <c r="P7" s="214"/>
      <c r="Q7" s="214"/>
      <c r="R7" s="214"/>
      <c r="S7" s="214"/>
      <c r="T7" s="214"/>
      <c r="U7" s="211"/>
      <c r="V7" s="210"/>
      <c r="W7" s="210"/>
      <c r="X7" s="210"/>
      <c r="Y7" s="213"/>
      <c r="Z7" s="213"/>
      <c r="AA7" s="213"/>
      <c r="AB7" s="213"/>
      <c r="AC7" s="28"/>
    </row>
    <row r="8" spans="1:29" s="20" customFormat="1" ht="15.75" customHeight="1">
      <c r="A8" s="21" t="s">
        <v>22</v>
      </c>
      <c r="B8" s="22" t="s">
        <v>23</v>
      </c>
      <c r="C8" s="23"/>
      <c r="D8" s="24"/>
      <c r="E8" s="25"/>
      <c r="F8" s="26"/>
      <c r="G8" s="25"/>
      <c r="H8" s="26"/>
      <c r="I8" s="26"/>
      <c r="J8" s="27"/>
      <c r="K8" s="28"/>
      <c r="L8" s="28"/>
      <c r="M8" s="203">
        <f>SUM(M9:M27)</f>
        <v>761</v>
      </c>
      <c r="N8" s="203">
        <f aca="true" t="shared" si="1" ref="N8:AC8">SUM(N9:N27)</f>
        <v>664</v>
      </c>
      <c r="O8" s="203">
        <f t="shared" si="1"/>
        <v>97</v>
      </c>
      <c r="P8" s="203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61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203">
        <f t="shared" si="1"/>
        <v>0</v>
      </c>
      <c r="AC8" s="203">
        <f t="shared" si="1"/>
        <v>0</v>
      </c>
    </row>
    <row r="9" spans="1:29" s="20" customFormat="1" ht="15.75" customHeight="1">
      <c r="A9" s="29">
        <v>1</v>
      </c>
      <c r="B9" s="30" t="s">
        <v>24</v>
      </c>
      <c r="C9" s="31"/>
      <c r="D9" s="24"/>
      <c r="E9" s="25"/>
      <c r="F9" s="26"/>
      <c r="G9" s="26"/>
      <c r="H9" s="26"/>
      <c r="I9" s="26"/>
      <c r="J9" s="27"/>
      <c r="K9" s="28"/>
      <c r="L9" s="28"/>
      <c r="M9" s="213">
        <f>SUM(N9:P9)</f>
        <v>10</v>
      </c>
      <c r="N9" s="215">
        <v>10</v>
      </c>
      <c r="O9" s="216">
        <v>0</v>
      </c>
      <c r="P9" s="214"/>
      <c r="Q9" s="214"/>
      <c r="R9" s="214"/>
      <c r="S9" s="214"/>
      <c r="T9" s="214"/>
      <c r="U9" s="211"/>
      <c r="V9" s="209"/>
      <c r="W9" s="209"/>
      <c r="X9" s="213"/>
      <c r="Y9" s="213"/>
      <c r="Z9" s="217"/>
      <c r="AA9" s="216"/>
      <c r="AB9" s="213"/>
      <c r="AC9" s="28"/>
    </row>
    <row r="10" spans="1:29" s="20" customFormat="1" ht="15.75" customHeight="1">
      <c r="A10" s="29">
        <v>2</v>
      </c>
      <c r="B10" s="30" t="s">
        <v>25</v>
      </c>
      <c r="C10" s="31"/>
      <c r="D10" s="24"/>
      <c r="E10" s="25"/>
      <c r="F10" s="26"/>
      <c r="G10" s="25"/>
      <c r="H10" s="26"/>
      <c r="I10" s="26"/>
      <c r="J10" s="27"/>
      <c r="K10" s="28"/>
      <c r="L10" s="28"/>
      <c r="M10" s="213">
        <f aca="true" t="shared" si="2" ref="M10:M28">SUM(N10:P10)</f>
        <v>16</v>
      </c>
      <c r="N10" s="218">
        <v>15</v>
      </c>
      <c r="O10" s="219">
        <v>1</v>
      </c>
      <c r="P10" s="214"/>
      <c r="Q10" s="214"/>
      <c r="R10" s="214"/>
      <c r="S10" s="214"/>
      <c r="T10" s="214"/>
      <c r="U10" s="211"/>
      <c r="V10" s="211"/>
      <c r="W10" s="211"/>
      <c r="X10" s="211"/>
      <c r="Y10" s="213"/>
      <c r="Z10" s="217"/>
      <c r="AA10" s="219"/>
      <c r="AB10" s="213"/>
      <c r="AC10" s="28"/>
    </row>
    <row r="11" spans="1:29" s="20" customFormat="1" ht="15.75" customHeight="1">
      <c r="A11" s="29">
        <v>3</v>
      </c>
      <c r="B11" s="30" t="s">
        <v>26</v>
      </c>
      <c r="C11" s="31"/>
      <c r="D11" s="24"/>
      <c r="E11" s="25"/>
      <c r="F11" s="26"/>
      <c r="G11" s="25"/>
      <c r="H11" s="26"/>
      <c r="I11" s="26"/>
      <c r="J11" s="27"/>
      <c r="K11" s="28"/>
      <c r="L11" s="28"/>
      <c r="M11" s="213">
        <f t="shared" si="2"/>
        <v>16</v>
      </c>
      <c r="N11" s="218">
        <v>16</v>
      </c>
      <c r="O11" s="217"/>
      <c r="P11" s="214"/>
      <c r="Q11" s="214"/>
      <c r="R11" s="214"/>
      <c r="S11" s="214"/>
      <c r="T11" s="214"/>
      <c r="U11" s="211"/>
      <c r="V11" s="211"/>
      <c r="W11" s="211"/>
      <c r="X11" s="220"/>
      <c r="Y11" s="213"/>
      <c r="Z11" s="217"/>
      <c r="AA11" s="217"/>
      <c r="AB11" s="213"/>
      <c r="AC11" s="28"/>
    </row>
    <row r="12" spans="1:29" s="20" customFormat="1" ht="15.75" customHeight="1">
      <c r="A12" s="29">
        <v>4</v>
      </c>
      <c r="B12" s="30" t="s">
        <v>27</v>
      </c>
      <c r="C12" s="23"/>
      <c r="D12" s="24"/>
      <c r="E12" s="25"/>
      <c r="F12" s="25"/>
      <c r="G12" s="26"/>
      <c r="H12" s="26"/>
      <c r="I12" s="26"/>
      <c r="J12" s="27"/>
      <c r="K12" s="28"/>
      <c r="L12" s="28"/>
      <c r="M12" s="213">
        <f t="shared" si="2"/>
        <v>53</v>
      </c>
      <c r="N12" s="215">
        <v>53</v>
      </c>
      <c r="O12" s="217"/>
      <c r="P12" s="214"/>
      <c r="Q12" s="214"/>
      <c r="R12" s="214"/>
      <c r="S12" s="214"/>
      <c r="T12" s="214"/>
      <c r="U12" s="211"/>
      <c r="V12" s="211"/>
      <c r="W12" s="211"/>
      <c r="X12" s="220"/>
      <c r="Y12" s="213"/>
      <c r="Z12" s="217"/>
      <c r="AA12" s="217"/>
      <c r="AB12" s="213"/>
      <c r="AC12" s="28"/>
    </row>
    <row r="13" spans="1:29" s="20" customFormat="1" ht="15.75" customHeight="1">
      <c r="A13" s="29">
        <v>5</v>
      </c>
      <c r="B13" s="30" t="s">
        <v>28</v>
      </c>
      <c r="C13" s="23"/>
      <c r="D13" s="24"/>
      <c r="E13" s="25"/>
      <c r="F13" s="26"/>
      <c r="G13" s="26"/>
      <c r="H13" s="26"/>
      <c r="I13" s="26"/>
      <c r="J13" s="27"/>
      <c r="K13" s="28"/>
      <c r="L13" s="28"/>
      <c r="M13" s="213">
        <f t="shared" si="2"/>
        <v>24</v>
      </c>
      <c r="N13" s="215">
        <v>24</v>
      </c>
      <c r="O13" s="217"/>
      <c r="P13" s="214"/>
      <c r="Q13" s="214"/>
      <c r="R13" s="214"/>
      <c r="S13" s="214"/>
      <c r="T13" s="214"/>
      <c r="U13" s="211"/>
      <c r="V13" s="211"/>
      <c r="W13" s="211"/>
      <c r="X13" s="220"/>
      <c r="Y13" s="213"/>
      <c r="Z13" s="217"/>
      <c r="AA13" s="217"/>
      <c r="AB13" s="213"/>
      <c r="AC13" s="28"/>
    </row>
    <row r="14" spans="1:29" s="20" customFormat="1" ht="15.75" customHeight="1">
      <c r="A14" s="29">
        <v>6</v>
      </c>
      <c r="B14" s="30" t="s">
        <v>29</v>
      </c>
      <c r="C14" s="31"/>
      <c r="D14" s="24"/>
      <c r="E14" s="25"/>
      <c r="F14" s="26"/>
      <c r="G14" s="25"/>
      <c r="H14" s="26"/>
      <c r="I14" s="26"/>
      <c r="J14" s="27"/>
      <c r="K14" s="28"/>
      <c r="L14" s="28"/>
      <c r="M14" s="213">
        <f t="shared" si="2"/>
        <v>23</v>
      </c>
      <c r="N14" s="218">
        <v>21</v>
      </c>
      <c r="O14" s="217">
        <v>2</v>
      </c>
      <c r="P14" s="214"/>
      <c r="Q14" s="214"/>
      <c r="R14" s="214"/>
      <c r="S14" s="214"/>
      <c r="T14" s="214"/>
      <c r="U14" s="211"/>
      <c r="V14" s="211"/>
      <c r="W14" s="211"/>
      <c r="X14" s="220"/>
      <c r="Y14" s="213"/>
      <c r="Z14" s="217"/>
      <c r="AA14" s="217"/>
      <c r="AB14" s="213"/>
      <c r="AC14" s="28"/>
    </row>
    <row r="15" spans="1:29" s="20" customFormat="1" ht="15.75" customHeight="1">
      <c r="A15" s="29">
        <v>7</v>
      </c>
      <c r="B15" s="30" t="s">
        <v>30</v>
      </c>
      <c r="C15" s="31"/>
      <c r="D15" s="24"/>
      <c r="E15" s="25"/>
      <c r="F15" s="26"/>
      <c r="G15" s="25"/>
      <c r="H15" s="26"/>
      <c r="I15" s="26"/>
      <c r="J15" s="27"/>
      <c r="K15" s="28"/>
      <c r="L15" s="28"/>
      <c r="M15" s="213">
        <f t="shared" si="2"/>
        <v>11</v>
      </c>
      <c r="N15" s="218">
        <v>11</v>
      </c>
      <c r="O15" s="217"/>
      <c r="P15" s="214"/>
      <c r="Q15" s="214"/>
      <c r="R15" s="214"/>
      <c r="S15" s="214"/>
      <c r="T15" s="214"/>
      <c r="U15" s="211"/>
      <c r="V15" s="211"/>
      <c r="W15" s="211"/>
      <c r="X15" s="220"/>
      <c r="Y15" s="213"/>
      <c r="Z15" s="217"/>
      <c r="AA15" s="217"/>
      <c r="AB15" s="213"/>
      <c r="AC15" s="28"/>
    </row>
    <row r="16" spans="1:29" s="20" customFormat="1" ht="15.75" customHeight="1">
      <c r="A16" s="29">
        <v>8</v>
      </c>
      <c r="B16" s="30" t="s">
        <v>31</v>
      </c>
      <c r="C16" s="31"/>
      <c r="D16" s="24"/>
      <c r="E16" s="25"/>
      <c r="F16" s="26"/>
      <c r="G16" s="25"/>
      <c r="H16" s="26"/>
      <c r="I16" s="26"/>
      <c r="J16" s="27"/>
      <c r="K16" s="28"/>
      <c r="L16" s="28"/>
      <c r="M16" s="213">
        <f t="shared" si="2"/>
        <v>18</v>
      </c>
      <c r="N16" s="215">
        <v>18</v>
      </c>
      <c r="O16" s="217"/>
      <c r="P16" s="214"/>
      <c r="Q16" s="214"/>
      <c r="R16" s="214"/>
      <c r="S16" s="214"/>
      <c r="T16" s="214"/>
      <c r="U16" s="211"/>
      <c r="V16" s="211"/>
      <c r="W16" s="211"/>
      <c r="X16" s="211"/>
      <c r="Y16" s="213"/>
      <c r="Z16" s="217"/>
      <c r="AA16" s="217"/>
      <c r="AB16" s="213"/>
      <c r="AC16" s="28"/>
    </row>
    <row r="17" spans="1:29" s="20" customFormat="1" ht="15.75" customHeight="1">
      <c r="A17" s="29">
        <v>9</v>
      </c>
      <c r="B17" s="32" t="s">
        <v>32</v>
      </c>
      <c r="C17" s="33">
        <v>31960</v>
      </c>
      <c r="D17" s="33">
        <v>22139.351172</v>
      </c>
      <c r="E17" s="25"/>
      <c r="F17" s="26"/>
      <c r="G17" s="26"/>
      <c r="H17" s="26"/>
      <c r="I17" s="26"/>
      <c r="J17" s="27"/>
      <c r="K17" s="28"/>
      <c r="L17" s="28"/>
      <c r="M17" s="213">
        <f t="shared" si="2"/>
        <v>113</v>
      </c>
      <c r="N17" s="200">
        <v>58</v>
      </c>
      <c r="O17" s="217">
        <v>55</v>
      </c>
      <c r="P17" s="214"/>
      <c r="Q17" s="214"/>
      <c r="R17" s="214"/>
      <c r="S17" s="214"/>
      <c r="T17" s="214"/>
      <c r="U17" s="211"/>
      <c r="V17" s="211"/>
      <c r="W17" s="211"/>
      <c r="X17" s="211"/>
      <c r="Y17" s="213"/>
      <c r="Z17" s="217"/>
      <c r="AA17" s="217"/>
      <c r="AB17" s="213"/>
      <c r="AC17" s="28"/>
    </row>
    <row r="18" spans="1:29" s="20" customFormat="1" ht="15.75" customHeight="1">
      <c r="A18" s="29">
        <v>10</v>
      </c>
      <c r="B18" s="30" t="s">
        <v>33</v>
      </c>
      <c r="C18" s="23"/>
      <c r="D18" s="24"/>
      <c r="E18" s="25"/>
      <c r="F18" s="26"/>
      <c r="G18" s="26"/>
      <c r="H18" s="26"/>
      <c r="I18" s="26"/>
      <c r="J18" s="27"/>
      <c r="K18" s="28"/>
      <c r="L18" s="28"/>
      <c r="M18" s="213">
        <f t="shared" si="2"/>
        <v>43</v>
      </c>
      <c r="N18" s="218">
        <v>43</v>
      </c>
      <c r="O18" s="217"/>
      <c r="P18" s="214"/>
      <c r="Q18" s="214"/>
      <c r="R18" s="214"/>
      <c r="S18" s="214"/>
      <c r="T18" s="214"/>
      <c r="U18" s="211"/>
      <c r="V18" s="211"/>
      <c r="W18" s="211"/>
      <c r="X18" s="211"/>
      <c r="Y18" s="213"/>
      <c r="Z18" s="217"/>
      <c r="AA18" s="217"/>
      <c r="AB18" s="213"/>
      <c r="AC18" s="28"/>
    </row>
    <row r="19" spans="1:29" s="20" customFormat="1" ht="15.75" customHeight="1">
      <c r="A19" s="29">
        <v>11</v>
      </c>
      <c r="B19" s="32" t="s">
        <v>34</v>
      </c>
      <c r="C19" s="33">
        <v>4082</v>
      </c>
      <c r="D19" s="33">
        <v>3584.1018120000003</v>
      </c>
      <c r="E19" s="25"/>
      <c r="F19" s="26"/>
      <c r="G19" s="26"/>
      <c r="H19" s="26"/>
      <c r="I19" s="26"/>
      <c r="J19" s="27"/>
      <c r="K19" s="28"/>
      <c r="L19" s="28"/>
      <c r="M19" s="213">
        <f t="shared" si="2"/>
        <v>14</v>
      </c>
      <c r="N19" s="221">
        <v>10</v>
      </c>
      <c r="O19" s="217">
        <v>4</v>
      </c>
      <c r="P19" s="214"/>
      <c r="Q19" s="214"/>
      <c r="R19" s="214"/>
      <c r="S19" s="214"/>
      <c r="T19" s="214"/>
      <c r="U19" s="211"/>
      <c r="V19" s="211"/>
      <c r="W19" s="211"/>
      <c r="X19" s="211"/>
      <c r="Y19" s="213"/>
      <c r="Z19" s="217"/>
      <c r="AA19" s="217"/>
      <c r="AB19" s="213"/>
      <c r="AC19" s="28"/>
    </row>
    <row r="20" spans="1:29" s="20" customFormat="1" ht="15.75" customHeight="1">
      <c r="A20" s="29">
        <v>12</v>
      </c>
      <c r="B20" s="32" t="s">
        <v>35</v>
      </c>
      <c r="C20" s="33">
        <v>2310</v>
      </c>
      <c r="D20" s="33">
        <v>1884.3585139999998</v>
      </c>
      <c r="E20" s="25"/>
      <c r="F20" s="26"/>
      <c r="G20" s="25"/>
      <c r="H20" s="26"/>
      <c r="I20" s="26"/>
      <c r="J20" s="27"/>
      <c r="K20" s="28"/>
      <c r="L20" s="28"/>
      <c r="M20" s="213">
        <f t="shared" si="2"/>
        <v>19</v>
      </c>
      <c r="N20" s="221">
        <v>17</v>
      </c>
      <c r="O20" s="217">
        <v>2</v>
      </c>
      <c r="P20" s="214"/>
      <c r="Q20" s="214"/>
      <c r="R20" s="214"/>
      <c r="S20" s="214"/>
      <c r="T20" s="214"/>
      <c r="U20" s="211"/>
      <c r="V20" s="211"/>
      <c r="W20" s="211"/>
      <c r="X20" s="211"/>
      <c r="Y20" s="213"/>
      <c r="Z20" s="217"/>
      <c r="AA20" s="217"/>
      <c r="AB20" s="213"/>
      <c r="AC20" s="28"/>
    </row>
    <row r="21" spans="1:29" s="20" customFormat="1" ht="15.75" customHeight="1">
      <c r="A21" s="29">
        <v>13</v>
      </c>
      <c r="B21" s="32" t="s">
        <v>36</v>
      </c>
      <c r="C21" s="33">
        <v>2750</v>
      </c>
      <c r="D21" s="33">
        <v>2397.763327</v>
      </c>
      <c r="E21" s="25"/>
      <c r="F21" s="26"/>
      <c r="G21" s="25"/>
      <c r="H21" s="26"/>
      <c r="I21" s="26"/>
      <c r="J21" s="27"/>
      <c r="K21" s="28"/>
      <c r="L21" s="28"/>
      <c r="M21" s="213">
        <f t="shared" si="2"/>
        <v>25</v>
      </c>
      <c r="N21" s="222">
        <v>22</v>
      </c>
      <c r="O21" s="217">
        <v>3</v>
      </c>
      <c r="P21" s="214"/>
      <c r="Q21" s="214"/>
      <c r="R21" s="214"/>
      <c r="S21" s="214"/>
      <c r="T21" s="214"/>
      <c r="U21" s="211"/>
      <c r="V21" s="211"/>
      <c r="W21" s="211"/>
      <c r="X21" s="211"/>
      <c r="Y21" s="213"/>
      <c r="Z21" s="217"/>
      <c r="AA21" s="217"/>
      <c r="AB21" s="213"/>
      <c r="AC21" s="28"/>
    </row>
    <row r="22" spans="1:29" s="20" customFormat="1" ht="15.75" customHeight="1">
      <c r="A22" s="29">
        <v>14</v>
      </c>
      <c r="B22" s="32" t="s">
        <v>37</v>
      </c>
      <c r="C22" s="33">
        <v>5375</v>
      </c>
      <c r="D22" s="33">
        <v>3771.7627319999992</v>
      </c>
      <c r="E22" s="25"/>
      <c r="F22" s="34"/>
      <c r="G22" s="34"/>
      <c r="H22" s="34"/>
      <c r="I22" s="34"/>
      <c r="J22" s="27"/>
      <c r="K22" s="28"/>
      <c r="L22" s="28"/>
      <c r="M22" s="213">
        <f t="shared" si="2"/>
        <v>50</v>
      </c>
      <c r="N22" s="223">
        <v>45</v>
      </c>
      <c r="O22" s="224">
        <v>5</v>
      </c>
      <c r="P22" s="214"/>
      <c r="Q22" s="214"/>
      <c r="R22" s="214"/>
      <c r="S22" s="214"/>
      <c r="T22" s="214"/>
      <c r="U22" s="211"/>
      <c r="V22" s="211"/>
      <c r="W22" s="211"/>
      <c r="X22" s="211"/>
      <c r="Y22" s="213"/>
      <c r="Z22" s="217"/>
      <c r="AA22" s="224"/>
      <c r="AB22" s="213"/>
      <c r="AC22" s="28"/>
    </row>
    <row r="23" spans="1:29" s="20" customFormat="1" ht="15.75" customHeight="1">
      <c r="A23" s="29">
        <v>15</v>
      </c>
      <c r="B23" s="32" t="s">
        <v>38</v>
      </c>
      <c r="C23" s="33">
        <v>6830</v>
      </c>
      <c r="D23" s="33">
        <v>6416.701172</v>
      </c>
      <c r="E23" s="25"/>
      <c r="F23" s="26"/>
      <c r="G23" s="25"/>
      <c r="H23" s="26"/>
      <c r="I23" s="26"/>
      <c r="J23" s="27"/>
      <c r="K23" s="28"/>
      <c r="L23" s="28"/>
      <c r="M23" s="213">
        <f t="shared" si="2"/>
        <v>85</v>
      </c>
      <c r="N23" s="225">
        <v>79</v>
      </c>
      <c r="O23" s="224">
        <v>6</v>
      </c>
      <c r="P23" s="214"/>
      <c r="Q23" s="214"/>
      <c r="R23" s="214"/>
      <c r="S23" s="214"/>
      <c r="T23" s="214"/>
      <c r="U23" s="211"/>
      <c r="V23" s="211"/>
      <c r="W23" s="211"/>
      <c r="X23" s="211"/>
      <c r="Y23" s="213"/>
      <c r="Z23" s="217"/>
      <c r="AA23" s="224"/>
      <c r="AB23" s="213"/>
      <c r="AC23" s="28"/>
    </row>
    <row r="24" spans="1:29" s="20" customFormat="1" ht="15.75" customHeight="1">
      <c r="A24" s="29">
        <v>16</v>
      </c>
      <c r="B24" s="32" t="s">
        <v>39</v>
      </c>
      <c r="C24" s="33">
        <v>3730</v>
      </c>
      <c r="D24" s="33">
        <v>2644.959863</v>
      </c>
      <c r="E24" s="25"/>
      <c r="F24" s="26"/>
      <c r="G24" s="26"/>
      <c r="H24" s="26"/>
      <c r="I24" s="26"/>
      <c r="J24" s="27"/>
      <c r="K24" s="28"/>
      <c r="L24" s="28"/>
      <c r="M24" s="213">
        <f t="shared" si="2"/>
        <v>94</v>
      </c>
      <c r="N24" s="225">
        <v>89</v>
      </c>
      <c r="O24" s="224">
        <v>5</v>
      </c>
      <c r="P24" s="214"/>
      <c r="Q24" s="214"/>
      <c r="R24" s="214"/>
      <c r="S24" s="214"/>
      <c r="T24" s="214"/>
      <c r="U24" s="211"/>
      <c r="V24" s="211"/>
      <c r="W24" s="211"/>
      <c r="X24" s="211"/>
      <c r="Y24" s="213"/>
      <c r="Z24" s="217"/>
      <c r="AA24" s="224"/>
      <c r="AB24" s="213"/>
      <c r="AC24" s="28"/>
    </row>
    <row r="25" spans="1:29" s="20" customFormat="1" ht="15.75" customHeight="1">
      <c r="A25" s="29">
        <v>17</v>
      </c>
      <c r="B25" s="32" t="s">
        <v>40</v>
      </c>
      <c r="C25" s="33">
        <v>3580</v>
      </c>
      <c r="D25" s="33">
        <v>3577.917511</v>
      </c>
      <c r="E25" s="25"/>
      <c r="F25" s="26"/>
      <c r="G25" s="26"/>
      <c r="H25" s="26"/>
      <c r="I25" s="26"/>
      <c r="J25" s="27"/>
      <c r="K25" s="28"/>
      <c r="L25" s="28"/>
      <c r="M25" s="213">
        <f t="shared" si="2"/>
        <v>47</v>
      </c>
      <c r="N25" s="226">
        <v>47</v>
      </c>
      <c r="O25" s="224"/>
      <c r="P25" s="214"/>
      <c r="Q25" s="214"/>
      <c r="R25" s="214"/>
      <c r="S25" s="214"/>
      <c r="T25" s="214"/>
      <c r="U25" s="211"/>
      <c r="V25" s="211"/>
      <c r="W25" s="211"/>
      <c r="X25" s="211"/>
      <c r="Y25" s="213"/>
      <c r="Z25" s="217"/>
      <c r="AA25" s="224"/>
      <c r="AB25" s="213"/>
      <c r="AC25" s="28"/>
    </row>
    <row r="26" spans="1:29" s="20" customFormat="1" ht="15.75" customHeight="1">
      <c r="A26" s="29">
        <v>18</v>
      </c>
      <c r="B26" s="32" t="s">
        <v>41</v>
      </c>
      <c r="C26" s="33">
        <v>3870</v>
      </c>
      <c r="D26" s="33">
        <v>3427.418786</v>
      </c>
      <c r="E26" s="25"/>
      <c r="F26" s="26"/>
      <c r="G26" s="26"/>
      <c r="H26" s="26"/>
      <c r="I26" s="26"/>
      <c r="J26" s="27"/>
      <c r="K26" s="28"/>
      <c r="L26" s="28"/>
      <c r="M26" s="213">
        <f t="shared" si="2"/>
        <v>48</v>
      </c>
      <c r="N26" s="227">
        <v>40</v>
      </c>
      <c r="O26" s="224">
        <v>8</v>
      </c>
      <c r="P26" s="214"/>
      <c r="Q26" s="214"/>
      <c r="R26" s="214"/>
      <c r="S26" s="214"/>
      <c r="T26" s="214"/>
      <c r="U26" s="211"/>
      <c r="V26" s="211"/>
      <c r="W26" s="211"/>
      <c r="X26" s="211"/>
      <c r="Y26" s="213"/>
      <c r="Z26" s="217"/>
      <c r="AA26" s="224"/>
      <c r="AB26" s="213"/>
      <c r="AC26" s="28"/>
    </row>
    <row r="27" spans="1:29" s="20" customFormat="1" ht="15.75" customHeight="1">
      <c r="A27" s="29">
        <v>19</v>
      </c>
      <c r="B27" s="32" t="s">
        <v>42</v>
      </c>
      <c r="C27" s="33">
        <v>4705</v>
      </c>
      <c r="D27" s="33">
        <v>4157.629589</v>
      </c>
      <c r="E27" s="25"/>
      <c r="F27" s="26"/>
      <c r="G27" s="26"/>
      <c r="H27" s="25"/>
      <c r="I27" s="26"/>
      <c r="J27" s="27"/>
      <c r="K27" s="28"/>
      <c r="L27" s="28"/>
      <c r="M27" s="213">
        <f t="shared" si="2"/>
        <v>52</v>
      </c>
      <c r="N27" s="224">
        <v>46</v>
      </c>
      <c r="O27" s="224">
        <v>6</v>
      </c>
      <c r="P27" s="214"/>
      <c r="Q27" s="214"/>
      <c r="R27" s="214"/>
      <c r="S27" s="214"/>
      <c r="T27" s="214"/>
      <c r="U27" s="211"/>
      <c r="V27" s="211"/>
      <c r="W27" s="211"/>
      <c r="X27" s="211"/>
      <c r="Y27" s="213"/>
      <c r="Z27" s="217"/>
      <c r="AA27" s="224"/>
      <c r="AB27" s="213"/>
      <c r="AC27" s="28"/>
    </row>
    <row r="28" spans="1:29" s="251" customFormat="1" ht="15.75" customHeight="1">
      <c r="A28" s="237" t="s">
        <v>43</v>
      </c>
      <c r="B28" s="238" t="s">
        <v>44</v>
      </c>
      <c r="C28" s="239">
        <v>12600</v>
      </c>
      <c r="D28" s="240">
        <v>10408.620969</v>
      </c>
      <c r="E28" s="241"/>
      <c r="F28" s="242"/>
      <c r="G28" s="242"/>
      <c r="H28" s="242"/>
      <c r="I28" s="242"/>
      <c r="J28" s="243"/>
      <c r="K28" s="244"/>
      <c r="L28" s="244"/>
      <c r="M28" s="245">
        <f t="shared" si="2"/>
        <v>121</v>
      </c>
      <c r="N28" s="246">
        <v>110</v>
      </c>
      <c r="O28" s="247">
        <v>11</v>
      </c>
      <c r="P28" s="248"/>
      <c r="Q28" s="248"/>
      <c r="R28" s="248"/>
      <c r="S28" s="248"/>
      <c r="T28" s="248"/>
      <c r="U28" s="249"/>
      <c r="V28" s="249"/>
      <c r="W28" s="249"/>
      <c r="X28" s="249"/>
      <c r="Y28" s="245"/>
      <c r="Z28" s="250"/>
      <c r="AA28" s="247"/>
      <c r="AB28" s="245"/>
      <c r="AC28" s="244"/>
    </row>
    <row r="29" spans="1:29" s="380" customFormat="1" ht="15.75" customHeight="1">
      <c r="A29" s="372" t="s">
        <v>45</v>
      </c>
      <c r="B29" s="373" t="s">
        <v>46</v>
      </c>
      <c r="C29" s="374"/>
      <c r="D29" s="375"/>
      <c r="E29" s="376"/>
      <c r="F29" s="377"/>
      <c r="G29" s="377"/>
      <c r="H29" s="377"/>
      <c r="I29" s="377"/>
      <c r="J29" s="378"/>
      <c r="K29" s="379"/>
      <c r="L29" s="379"/>
      <c r="M29" s="371">
        <f>SUM(M30,M92)</f>
        <v>44671</v>
      </c>
      <c r="N29" s="371">
        <f aca="true" t="shared" si="3" ref="N29:AC29">SUM(N30,N92)</f>
        <v>30077</v>
      </c>
      <c r="O29" s="371">
        <f t="shared" si="3"/>
        <v>3443</v>
      </c>
      <c r="P29" s="371">
        <f t="shared" si="3"/>
        <v>11151</v>
      </c>
      <c r="Q29" s="371">
        <f t="shared" si="3"/>
        <v>0</v>
      </c>
      <c r="R29" s="371">
        <f t="shared" si="3"/>
        <v>0</v>
      </c>
      <c r="S29" s="371">
        <f t="shared" si="3"/>
        <v>0</v>
      </c>
      <c r="T29" s="371">
        <f t="shared" si="3"/>
        <v>0</v>
      </c>
      <c r="U29" s="388">
        <f t="shared" si="3"/>
        <v>0</v>
      </c>
      <c r="V29" s="371">
        <f t="shared" si="3"/>
        <v>0</v>
      </c>
      <c r="W29" s="371">
        <f t="shared" si="3"/>
        <v>0</v>
      </c>
      <c r="X29" s="371">
        <f t="shared" si="3"/>
        <v>0</v>
      </c>
      <c r="Y29" s="371">
        <f t="shared" si="3"/>
        <v>0</v>
      </c>
      <c r="Z29" s="371">
        <f t="shared" si="3"/>
        <v>0</v>
      </c>
      <c r="AA29" s="371">
        <f t="shared" si="3"/>
        <v>0</v>
      </c>
      <c r="AB29" s="371">
        <f t="shared" si="3"/>
        <v>0</v>
      </c>
      <c r="AC29" s="371">
        <f t="shared" si="3"/>
        <v>0</v>
      </c>
    </row>
    <row r="30" spans="1:29" s="387" customFormat="1" ht="15.75" customHeight="1">
      <c r="A30" s="381" t="s">
        <v>22</v>
      </c>
      <c r="B30" s="382" t="s">
        <v>47</v>
      </c>
      <c r="C30" s="383"/>
      <c r="D30" s="384"/>
      <c r="E30" s="376"/>
      <c r="F30" s="381"/>
      <c r="G30" s="381"/>
      <c r="H30" s="381"/>
      <c r="I30" s="381"/>
      <c r="J30" s="385"/>
      <c r="K30" s="383"/>
      <c r="L30" s="383"/>
      <c r="M30" s="383">
        <f>SUM(M31:M91)</f>
        <v>23919</v>
      </c>
      <c r="N30" s="383">
        <f aca="true" t="shared" si="4" ref="N30:AC30">SUM(N31:N91)</f>
        <v>17186</v>
      </c>
      <c r="O30" s="383">
        <f t="shared" si="4"/>
        <v>1809</v>
      </c>
      <c r="P30" s="383">
        <f t="shared" si="4"/>
        <v>4924</v>
      </c>
      <c r="Q30" s="383">
        <f t="shared" si="4"/>
        <v>0</v>
      </c>
      <c r="R30" s="383">
        <f t="shared" si="4"/>
        <v>0</v>
      </c>
      <c r="S30" s="383">
        <f t="shared" si="4"/>
        <v>0</v>
      </c>
      <c r="T30" s="383">
        <f t="shared" si="4"/>
        <v>0</v>
      </c>
      <c r="U30" s="386">
        <f t="shared" si="4"/>
        <v>0</v>
      </c>
      <c r="V30" s="383">
        <f t="shared" si="4"/>
        <v>0</v>
      </c>
      <c r="W30" s="383">
        <f t="shared" si="4"/>
        <v>0</v>
      </c>
      <c r="X30" s="383">
        <f t="shared" si="4"/>
        <v>0</v>
      </c>
      <c r="Y30" s="383">
        <f t="shared" si="4"/>
        <v>0</v>
      </c>
      <c r="Z30" s="383">
        <f t="shared" si="4"/>
        <v>0</v>
      </c>
      <c r="AA30" s="383">
        <f t="shared" si="4"/>
        <v>0</v>
      </c>
      <c r="AB30" s="383">
        <f t="shared" si="4"/>
        <v>0</v>
      </c>
      <c r="AC30" s="383">
        <f t="shared" si="4"/>
        <v>0</v>
      </c>
    </row>
    <row r="31" spans="1:30" s="254" customFormat="1" ht="15.75" customHeight="1">
      <c r="A31" s="389">
        <v>1</v>
      </c>
      <c r="B31" s="205" t="s">
        <v>48</v>
      </c>
      <c r="C31" s="33">
        <v>76805</v>
      </c>
      <c r="D31" s="33">
        <v>81021.396979</v>
      </c>
      <c r="E31" s="25"/>
      <c r="F31" s="26"/>
      <c r="G31" s="26"/>
      <c r="H31" s="26"/>
      <c r="I31" s="26"/>
      <c r="J31" s="27"/>
      <c r="K31" s="28"/>
      <c r="L31" s="28"/>
      <c r="M31" s="213">
        <f aca="true" t="shared" si="5" ref="M31:M94">SUM(N31:P31)</f>
        <v>1285</v>
      </c>
      <c r="N31" s="200">
        <v>1033</v>
      </c>
      <c r="O31" s="217">
        <v>61</v>
      </c>
      <c r="P31" s="200">
        <v>191</v>
      </c>
      <c r="Q31" s="214"/>
      <c r="R31" s="214"/>
      <c r="S31" s="214"/>
      <c r="T31" s="214"/>
      <c r="U31" s="211"/>
      <c r="V31" s="211"/>
      <c r="W31" s="211"/>
      <c r="X31" s="211"/>
      <c r="Y31" s="213"/>
      <c r="Z31" s="390"/>
      <c r="AA31" s="217"/>
      <c r="AB31" s="217"/>
      <c r="AC31" s="252"/>
      <c r="AD31" s="253"/>
    </row>
    <row r="32" spans="1:30" s="20" customFormat="1" ht="15.75" customHeight="1">
      <c r="A32" s="201">
        <v>2</v>
      </c>
      <c r="B32" s="206" t="s">
        <v>136</v>
      </c>
      <c r="C32" s="33">
        <v>18502.5</v>
      </c>
      <c r="D32" s="33">
        <v>25213.338090999998</v>
      </c>
      <c r="E32" s="25"/>
      <c r="F32" s="26"/>
      <c r="G32" s="25"/>
      <c r="H32" s="26"/>
      <c r="I32" s="26"/>
      <c r="J32" s="27"/>
      <c r="K32" s="28"/>
      <c r="L32" s="28"/>
      <c r="M32" s="213">
        <f t="shared" si="5"/>
        <v>358</v>
      </c>
      <c r="N32" s="200">
        <v>321</v>
      </c>
      <c r="O32" s="217">
        <v>5</v>
      </c>
      <c r="P32" s="200">
        <v>32</v>
      </c>
      <c r="Q32" s="214"/>
      <c r="R32" s="214"/>
      <c r="S32" s="214"/>
      <c r="T32" s="214"/>
      <c r="U32" s="211"/>
      <c r="V32" s="211"/>
      <c r="W32" s="211"/>
      <c r="X32" s="211"/>
      <c r="Y32" s="213"/>
      <c r="Z32" s="228"/>
      <c r="AA32" s="217"/>
      <c r="AB32" s="217"/>
      <c r="AC32" s="28"/>
      <c r="AD32" s="236"/>
    </row>
    <row r="33" spans="1:30" s="20" customFormat="1" ht="15.75" customHeight="1">
      <c r="A33" s="201">
        <v>3</v>
      </c>
      <c r="B33" s="206" t="s">
        <v>137</v>
      </c>
      <c r="C33" s="33">
        <v>22262.719999999998</v>
      </c>
      <c r="D33" s="33">
        <v>25438.031188</v>
      </c>
      <c r="E33" s="25"/>
      <c r="F33" s="26"/>
      <c r="G33" s="25"/>
      <c r="H33" s="26"/>
      <c r="I33" s="26"/>
      <c r="J33" s="27"/>
      <c r="K33" s="28"/>
      <c r="L33" s="28"/>
      <c r="M33" s="213">
        <f t="shared" si="5"/>
        <v>536</v>
      </c>
      <c r="N33" s="200">
        <v>436</v>
      </c>
      <c r="O33" s="217"/>
      <c r="P33" s="200">
        <v>100</v>
      </c>
      <c r="Q33" s="214"/>
      <c r="R33" s="214"/>
      <c r="S33" s="214"/>
      <c r="T33" s="214"/>
      <c r="U33" s="211"/>
      <c r="V33" s="211"/>
      <c r="W33" s="211"/>
      <c r="X33" s="211"/>
      <c r="Y33" s="213"/>
      <c r="Z33" s="229"/>
      <c r="AA33" s="217"/>
      <c r="AB33" s="230"/>
      <c r="AC33" s="28"/>
      <c r="AD33" s="236"/>
    </row>
    <row r="34" spans="1:30" s="254" customFormat="1" ht="15.75" customHeight="1">
      <c r="A34" s="201">
        <v>4</v>
      </c>
      <c r="B34" s="206" t="s">
        <v>138</v>
      </c>
      <c r="C34" s="33">
        <v>21938.6</v>
      </c>
      <c r="D34" s="33">
        <v>26863.746854</v>
      </c>
      <c r="E34" s="25"/>
      <c r="F34" s="26"/>
      <c r="G34" s="25"/>
      <c r="H34" s="26"/>
      <c r="I34" s="26"/>
      <c r="J34" s="27"/>
      <c r="K34" s="28"/>
      <c r="L34" s="28"/>
      <c r="M34" s="213">
        <f t="shared" si="5"/>
        <v>542</v>
      </c>
      <c r="N34" s="200">
        <v>326</v>
      </c>
      <c r="O34" s="217">
        <v>15</v>
      </c>
      <c r="P34" s="200">
        <v>201</v>
      </c>
      <c r="Q34" s="214"/>
      <c r="R34" s="214"/>
      <c r="S34" s="214"/>
      <c r="T34" s="214"/>
      <c r="U34" s="211"/>
      <c r="V34" s="211"/>
      <c r="W34" s="211"/>
      <c r="X34" s="211"/>
      <c r="Y34" s="213"/>
      <c r="Z34" s="217"/>
      <c r="AA34" s="217"/>
      <c r="AB34" s="230"/>
      <c r="AC34" s="252"/>
      <c r="AD34" s="253"/>
    </row>
    <row r="35" spans="1:30" s="254" customFormat="1" ht="15.75" customHeight="1">
      <c r="A35" s="201">
        <v>5</v>
      </c>
      <c r="B35" s="206" t="s">
        <v>139</v>
      </c>
      <c r="C35" s="33">
        <v>86778</v>
      </c>
      <c r="D35" s="33">
        <v>94365.478718</v>
      </c>
      <c r="E35" s="25"/>
      <c r="F35" s="26"/>
      <c r="G35" s="25"/>
      <c r="H35" s="26"/>
      <c r="I35" s="26"/>
      <c r="J35" s="27"/>
      <c r="K35" s="28"/>
      <c r="L35" s="28"/>
      <c r="M35" s="213">
        <f t="shared" si="5"/>
        <v>1304</v>
      </c>
      <c r="N35" s="200">
        <v>1274</v>
      </c>
      <c r="O35" s="217">
        <v>15</v>
      </c>
      <c r="P35" s="200">
        <v>15</v>
      </c>
      <c r="Q35" s="214"/>
      <c r="R35" s="214"/>
      <c r="S35" s="214"/>
      <c r="T35" s="214"/>
      <c r="U35" s="211"/>
      <c r="V35" s="211"/>
      <c r="W35" s="211"/>
      <c r="X35" s="211"/>
      <c r="Y35" s="213"/>
      <c r="Z35" s="231"/>
      <c r="AA35" s="217"/>
      <c r="AB35" s="217"/>
      <c r="AC35" s="252"/>
      <c r="AD35" s="253"/>
    </row>
    <row r="36" spans="1:30" s="254" customFormat="1" ht="15.75" customHeight="1">
      <c r="A36" s="201">
        <v>6</v>
      </c>
      <c r="B36" s="206" t="s">
        <v>140</v>
      </c>
      <c r="C36" s="33">
        <v>7332.780000000001</v>
      </c>
      <c r="D36" s="33">
        <v>9711.243718</v>
      </c>
      <c r="E36" s="25"/>
      <c r="F36" s="26"/>
      <c r="G36" s="26"/>
      <c r="H36" s="26"/>
      <c r="I36" s="26"/>
      <c r="J36" s="27"/>
      <c r="K36" s="28"/>
      <c r="L36" s="28"/>
      <c r="M36" s="213">
        <f t="shared" si="5"/>
        <v>191</v>
      </c>
      <c r="N36" s="200">
        <v>96</v>
      </c>
      <c r="O36" s="217">
        <v>1</v>
      </c>
      <c r="P36" s="200">
        <v>94</v>
      </c>
      <c r="Q36" s="214"/>
      <c r="R36" s="214"/>
      <c r="S36" s="214"/>
      <c r="T36" s="214"/>
      <c r="U36" s="211"/>
      <c r="V36" s="211"/>
      <c r="W36" s="211"/>
      <c r="X36" s="211"/>
      <c r="Y36" s="213"/>
      <c r="Z36" s="224"/>
      <c r="AA36" s="217"/>
      <c r="AB36" s="217"/>
      <c r="AC36" s="252"/>
      <c r="AD36" s="253"/>
    </row>
    <row r="37" spans="1:30" s="254" customFormat="1" ht="15.75" customHeight="1">
      <c r="A37" s="201">
        <v>7</v>
      </c>
      <c r="B37" s="206" t="s">
        <v>141</v>
      </c>
      <c r="C37" s="33">
        <v>18549.75</v>
      </c>
      <c r="D37" s="33">
        <v>17735.151607</v>
      </c>
      <c r="E37" s="25"/>
      <c r="F37" s="26"/>
      <c r="G37" s="26"/>
      <c r="H37" s="26"/>
      <c r="I37" s="26"/>
      <c r="J37" s="27"/>
      <c r="K37" s="28"/>
      <c r="L37" s="28"/>
      <c r="M37" s="213">
        <f t="shared" si="5"/>
        <v>323</v>
      </c>
      <c r="N37" s="200">
        <v>291</v>
      </c>
      <c r="O37" s="217">
        <v>32</v>
      </c>
      <c r="P37" s="200">
        <v>0</v>
      </c>
      <c r="Q37" s="214"/>
      <c r="R37" s="214"/>
      <c r="S37" s="214"/>
      <c r="T37" s="214"/>
      <c r="U37" s="211"/>
      <c r="V37" s="211"/>
      <c r="W37" s="211"/>
      <c r="X37" s="211"/>
      <c r="Y37" s="213"/>
      <c r="Z37" s="217"/>
      <c r="AA37" s="217"/>
      <c r="AB37" s="217"/>
      <c r="AC37" s="252"/>
      <c r="AD37" s="253"/>
    </row>
    <row r="38" spans="1:30" s="20" customFormat="1" ht="15.75" customHeight="1">
      <c r="A38" s="201">
        <v>8</v>
      </c>
      <c r="B38" s="206" t="s">
        <v>53</v>
      </c>
      <c r="C38" s="23">
        <v>24994.16</v>
      </c>
      <c r="D38" s="24">
        <v>31486.698547</v>
      </c>
      <c r="E38" s="25"/>
      <c r="F38" s="25"/>
      <c r="G38" s="35"/>
      <c r="H38" s="34"/>
      <c r="I38" s="26"/>
      <c r="J38" s="27"/>
      <c r="K38" s="28"/>
      <c r="L38" s="28"/>
      <c r="M38" s="213">
        <f t="shared" si="5"/>
        <v>631</v>
      </c>
      <c r="N38" s="200">
        <v>492</v>
      </c>
      <c r="O38" s="217">
        <v>7</v>
      </c>
      <c r="P38" s="200">
        <v>132</v>
      </c>
      <c r="Q38" s="214"/>
      <c r="R38" s="214"/>
      <c r="S38" s="214"/>
      <c r="T38" s="214"/>
      <c r="U38" s="211"/>
      <c r="V38" s="211"/>
      <c r="W38" s="211"/>
      <c r="X38" s="211"/>
      <c r="Y38" s="213"/>
      <c r="Z38" s="229"/>
      <c r="AA38" s="217"/>
      <c r="AB38" s="217"/>
      <c r="AC38" s="28"/>
      <c r="AD38" s="236"/>
    </row>
    <row r="39" spans="1:30" s="20" customFormat="1" ht="15.75" customHeight="1">
      <c r="A39" s="201">
        <v>9</v>
      </c>
      <c r="B39" s="206" t="s">
        <v>142</v>
      </c>
      <c r="C39" s="33">
        <v>11520</v>
      </c>
      <c r="D39" s="33">
        <v>8925.00948</v>
      </c>
      <c r="E39" s="25"/>
      <c r="F39" s="25"/>
      <c r="G39" s="25"/>
      <c r="H39" s="25"/>
      <c r="I39" s="25"/>
      <c r="J39" s="27"/>
      <c r="K39" s="28"/>
      <c r="L39" s="28"/>
      <c r="M39" s="213">
        <f t="shared" si="5"/>
        <v>355</v>
      </c>
      <c r="N39" s="200">
        <v>244</v>
      </c>
      <c r="O39" s="217">
        <v>3</v>
      </c>
      <c r="P39" s="200">
        <v>108</v>
      </c>
      <c r="Q39" s="214"/>
      <c r="R39" s="214"/>
      <c r="S39" s="214"/>
      <c r="T39" s="214"/>
      <c r="U39" s="211"/>
      <c r="V39" s="211"/>
      <c r="W39" s="211"/>
      <c r="X39" s="211"/>
      <c r="Y39" s="213"/>
      <c r="Z39" s="229"/>
      <c r="AA39" s="217"/>
      <c r="AB39" s="230"/>
      <c r="AC39" s="28"/>
      <c r="AD39" s="236"/>
    </row>
    <row r="40" spans="1:30" s="20" customFormat="1" ht="15.75" customHeight="1">
      <c r="A40" s="201">
        <v>10</v>
      </c>
      <c r="B40" s="206" t="s">
        <v>143</v>
      </c>
      <c r="C40" s="33">
        <v>11611.599999999999</v>
      </c>
      <c r="D40" s="33">
        <v>19671.728781</v>
      </c>
      <c r="E40" s="25"/>
      <c r="F40" s="25"/>
      <c r="G40" s="25"/>
      <c r="H40" s="25"/>
      <c r="I40" s="25"/>
      <c r="J40" s="27"/>
      <c r="K40" s="28"/>
      <c r="L40" s="28"/>
      <c r="M40" s="213">
        <f t="shared" si="5"/>
        <v>325</v>
      </c>
      <c r="N40" s="200">
        <v>204</v>
      </c>
      <c r="O40" s="217">
        <v>4</v>
      </c>
      <c r="P40" s="200">
        <v>117</v>
      </c>
      <c r="Q40" s="214"/>
      <c r="R40" s="214"/>
      <c r="S40" s="214"/>
      <c r="T40" s="214"/>
      <c r="U40" s="211"/>
      <c r="V40" s="211"/>
      <c r="W40" s="211"/>
      <c r="X40" s="211"/>
      <c r="Y40" s="213"/>
      <c r="Z40" s="217"/>
      <c r="AA40" s="217"/>
      <c r="AB40" s="217"/>
      <c r="AC40" s="28"/>
      <c r="AD40" s="236"/>
    </row>
    <row r="41" spans="1:30" s="20" customFormat="1" ht="15.75" customHeight="1">
      <c r="A41" s="201">
        <v>11</v>
      </c>
      <c r="B41" s="205" t="s">
        <v>144</v>
      </c>
      <c r="C41" s="33">
        <v>4820.2</v>
      </c>
      <c r="D41" s="33">
        <v>6224.279062</v>
      </c>
      <c r="E41" s="25"/>
      <c r="F41" s="25"/>
      <c r="G41" s="25"/>
      <c r="H41" s="25"/>
      <c r="I41" s="25"/>
      <c r="J41" s="27"/>
      <c r="K41" s="28"/>
      <c r="L41" s="28"/>
      <c r="M41" s="213">
        <f t="shared" si="5"/>
        <v>123</v>
      </c>
      <c r="N41" s="200">
        <v>88</v>
      </c>
      <c r="O41" s="217">
        <v>7</v>
      </c>
      <c r="P41" s="200">
        <v>28</v>
      </c>
      <c r="Q41" s="214"/>
      <c r="R41" s="214"/>
      <c r="S41" s="214"/>
      <c r="T41" s="214"/>
      <c r="U41" s="211"/>
      <c r="V41" s="211"/>
      <c r="W41" s="211"/>
      <c r="X41" s="211"/>
      <c r="Y41" s="213"/>
      <c r="Z41" s="217"/>
      <c r="AA41" s="217"/>
      <c r="AB41" s="217"/>
      <c r="AC41" s="28"/>
      <c r="AD41" s="236"/>
    </row>
    <row r="42" spans="1:30" s="20" customFormat="1" ht="15.75" customHeight="1">
      <c r="A42" s="201">
        <v>12</v>
      </c>
      <c r="B42" s="206" t="s">
        <v>145</v>
      </c>
      <c r="C42" s="33">
        <v>5763</v>
      </c>
      <c r="D42" s="33">
        <v>5218.29985</v>
      </c>
      <c r="E42" s="25"/>
      <c r="F42" s="26"/>
      <c r="G42" s="26"/>
      <c r="H42" s="26"/>
      <c r="I42" s="26"/>
      <c r="J42" s="27"/>
      <c r="K42" s="28"/>
      <c r="L42" s="28"/>
      <c r="M42" s="213">
        <f t="shared" si="5"/>
        <v>90</v>
      </c>
      <c r="N42" s="200">
        <v>67</v>
      </c>
      <c r="O42" s="217">
        <v>8</v>
      </c>
      <c r="P42" s="200">
        <v>15</v>
      </c>
      <c r="Q42" s="214"/>
      <c r="R42" s="214"/>
      <c r="S42" s="214"/>
      <c r="T42" s="214"/>
      <c r="U42" s="211"/>
      <c r="V42" s="211"/>
      <c r="W42" s="211"/>
      <c r="X42" s="211"/>
      <c r="Y42" s="213"/>
      <c r="Z42" s="217"/>
      <c r="AA42" s="217"/>
      <c r="AB42" s="217"/>
      <c r="AC42" s="28"/>
      <c r="AD42" s="236"/>
    </row>
    <row r="43" spans="1:30" s="254" customFormat="1" ht="15.75" customHeight="1">
      <c r="A43" s="402">
        <v>13</v>
      </c>
      <c r="B43" s="206" t="s">
        <v>146</v>
      </c>
      <c r="C43" s="33">
        <v>15122</v>
      </c>
      <c r="D43" s="33">
        <v>18045.753434000002</v>
      </c>
      <c r="E43" s="25"/>
      <c r="F43" s="25"/>
      <c r="G43" s="25"/>
      <c r="H43" s="25"/>
      <c r="I43" s="25"/>
      <c r="J43" s="27"/>
      <c r="K43" s="28"/>
      <c r="L43" s="28"/>
      <c r="M43" s="213">
        <f t="shared" si="5"/>
        <v>267</v>
      </c>
      <c r="N43" s="200">
        <v>154</v>
      </c>
      <c r="O43" s="217">
        <v>24</v>
      </c>
      <c r="P43" s="200">
        <v>89</v>
      </c>
      <c r="Q43" s="214"/>
      <c r="R43" s="214"/>
      <c r="S43" s="214"/>
      <c r="T43" s="214"/>
      <c r="U43" s="211"/>
      <c r="V43" s="211"/>
      <c r="W43" s="211"/>
      <c r="X43" s="211"/>
      <c r="Y43" s="213"/>
      <c r="Z43" s="217"/>
      <c r="AA43" s="217"/>
      <c r="AB43" s="230"/>
      <c r="AC43" s="252"/>
      <c r="AD43" s="253"/>
    </row>
    <row r="44" spans="1:30" s="20" customFormat="1" ht="15.75" customHeight="1">
      <c r="A44" s="201">
        <v>14</v>
      </c>
      <c r="B44" s="206" t="s">
        <v>147</v>
      </c>
      <c r="C44" s="33">
        <v>11235</v>
      </c>
      <c r="D44" s="33">
        <v>9971.66201</v>
      </c>
      <c r="E44" s="29"/>
      <c r="F44" s="29"/>
      <c r="G44" s="29"/>
      <c r="H44" s="29"/>
      <c r="I44" s="29"/>
      <c r="J44" s="27"/>
      <c r="K44" s="28"/>
      <c r="L44" s="28"/>
      <c r="M44" s="213">
        <f t="shared" si="5"/>
        <v>152</v>
      </c>
      <c r="N44" s="200">
        <v>111</v>
      </c>
      <c r="O44" s="217">
        <v>14</v>
      </c>
      <c r="P44" s="200">
        <v>27</v>
      </c>
      <c r="Q44" s="214"/>
      <c r="R44" s="214"/>
      <c r="S44" s="214"/>
      <c r="T44" s="214"/>
      <c r="U44" s="211"/>
      <c r="V44" s="211"/>
      <c r="W44" s="211"/>
      <c r="X44" s="211"/>
      <c r="Y44" s="213"/>
      <c r="Z44" s="217"/>
      <c r="AA44" s="217"/>
      <c r="AB44" s="230"/>
      <c r="AC44" s="28"/>
      <c r="AD44" s="236"/>
    </row>
    <row r="45" spans="1:30" s="254" customFormat="1" ht="15.75" customHeight="1">
      <c r="A45" s="201">
        <v>15</v>
      </c>
      <c r="B45" s="206" t="s">
        <v>59</v>
      </c>
      <c r="C45" s="33">
        <v>11713</v>
      </c>
      <c r="D45" s="33">
        <v>9832.719743</v>
      </c>
      <c r="E45" s="391"/>
      <c r="F45" s="391"/>
      <c r="G45" s="391"/>
      <c r="H45" s="391"/>
      <c r="I45" s="391"/>
      <c r="J45" s="27"/>
      <c r="K45" s="28"/>
      <c r="L45" s="28"/>
      <c r="M45" s="213">
        <f t="shared" si="5"/>
        <v>137</v>
      </c>
      <c r="N45" s="200">
        <v>101</v>
      </c>
      <c r="O45" s="217">
        <v>12</v>
      </c>
      <c r="P45" s="200">
        <v>24</v>
      </c>
      <c r="Q45" s="214"/>
      <c r="R45" s="214"/>
      <c r="S45" s="214"/>
      <c r="T45" s="214"/>
      <c r="U45" s="211"/>
      <c r="V45" s="211"/>
      <c r="W45" s="211"/>
      <c r="X45" s="211"/>
      <c r="Y45" s="213"/>
      <c r="Z45" s="229"/>
      <c r="AA45" s="217"/>
      <c r="AB45" s="230"/>
      <c r="AC45" s="252"/>
      <c r="AD45" s="253"/>
    </row>
    <row r="46" spans="1:30" s="254" customFormat="1" ht="15.75" customHeight="1">
      <c r="A46" s="201">
        <v>16</v>
      </c>
      <c r="B46" s="206" t="s">
        <v>148</v>
      </c>
      <c r="C46" s="33">
        <v>9362</v>
      </c>
      <c r="D46" s="33">
        <v>15356.219262</v>
      </c>
      <c r="E46" s="392"/>
      <c r="F46" s="393"/>
      <c r="G46" s="393"/>
      <c r="H46" s="393"/>
      <c r="I46" s="393"/>
      <c r="J46" s="394"/>
      <c r="K46" s="394"/>
      <c r="L46" s="394"/>
      <c r="M46" s="213">
        <f t="shared" si="5"/>
        <v>289</v>
      </c>
      <c r="N46" s="200">
        <v>182</v>
      </c>
      <c r="O46" s="217">
        <v>40</v>
      </c>
      <c r="P46" s="200">
        <v>67</v>
      </c>
      <c r="Q46" s="214"/>
      <c r="R46" s="214"/>
      <c r="S46" s="214"/>
      <c r="T46" s="214"/>
      <c r="U46" s="211"/>
      <c r="V46" s="211"/>
      <c r="W46" s="211"/>
      <c r="X46" s="211"/>
      <c r="Y46" s="213"/>
      <c r="Z46" s="230"/>
      <c r="AA46" s="217"/>
      <c r="AB46" s="230"/>
      <c r="AC46" s="252"/>
      <c r="AD46" s="253"/>
    </row>
    <row r="47" spans="1:30" s="257" customFormat="1" ht="15.75" customHeight="1">
      <c r="A47" s="201">
        <v>17</v>
      </c>
      <c r="B47" s="206" t="s">
        <v>61</v>
      </c>
      <c r="C47" s="33">
        <v>12507</v>
      </c>
      <c r="D47" s="33">
        <v>13277.394031</v>
      </c>
      <c r="E47" s="392"/>
      <c r="F47" s="393"/>
      <c r="G47" s="392"/>
      <c r="H47" s="393"/>
      <c r="I47" s="393"/>
      <c r="J47" s="394"/>
      <c r="K47" s="394"/>
      <c r="L47" s="394"/>
      <c r="M47" s="213">
        <f t="shared" si="5"/>
        <v>201</v>
      </c>
      <c r="N47" s="200">
        <v>163</v>
      </c>
      <c r="O47" s="217">
        <v>7</v>
      </c>
      <c r="P47" s="200">
        <v>31</v>
      </c>
      <c r="Q47" s="214"/>
      <c r="R47" s="214"/>
      <c r="S47" s="214"/>
      <c r="T47" s="214"/>
      <c r="U47" s="211"/>
      <c r="V47" s="211"/>
      <c r="W47" s="211"/>
      <c r="X47" s="211"/>
      <c r="Y47" s="213"/>
      <c r="Z47" s="229"/>
      <c r="AA47" s="217"/>
      <c r="AB47" s="230"/>
      <c r="AC47" s="252"/>
      <c r="AD47" s="253"/>
    </row>
    <row r="48" spans="1:30" s="36" customFormat="1" ht="15.75" customHeight="1">
      <c r="A48" s="201">
        <v>18</v>
      </c>
      <c r="B48" s="206" t="s">
        <v>62</v>
      </c>
      <c r="C48" s="33">
        <v>3982</v>
      </c>
      <c r="D48" s="33">
        <v>4606.886831</v>
      </c>
      <c r="E48" s="32"/>
      <c r="F48" s="32"/>
      <c r="G48" s="32"/>
      <c r="H48" s="32"/>
      <c r="I48" s="32"/>
      <c r="J48" s="28"/>
      <c r="K48" s="28"/>
      <c r="L48" s="28"/>
      <c r="M48" s="213">
        <f t="shared" si="5"/>
        <v>154</v>
      </c>
      <c r="N48" s="200">
        <v>62</v>
      </c>
      <c r="O48" s="217">
        <v>1</v>
      </c>
      <c r="P48" s="200">
        <v>91</v>
      </c>
      <c r="Q48" s="214"/>
      <c r="R48" s="214"/>
      <c r="S48" s="214"/>
      <c r="T48" s="214"/>
      <c r="U48" s="211"/>
      <c r="V48" s="211"/>
      <c r="W48" s="211"/>
      <c r="X48" s="211"/>
      <c r="Y48" s="213"/>
      <c r="Z48" s="232"/>
      <c r="AA48" s="217"/>
      <c r="AB48" s="230"/>
      <c r="AC48" s="28"/>
      <c r="AD48" s="236"/>
    </row>
    <row r="49" spans="1:30" s="36" customFormat="1" ht="15.75" customHeight="1">
      <c r="A49" s="201">
        <v>19</v>
      </c>
      <c r="B49" s="205" t="s">
        <v>262</v>
      </c>
      <c r="C49" s="33">
        <v>7416</v>
      </c>
      <c r="D49" s="33">
        <v>8838.323171</v>
      </c>
      <c r="E49" s="32"/>
      <c r="F49" s="32"/>
      <c r="G49" s="32"/>
      <c r="H49" s="32"/>
      <c r="I49" s="32"/>
      <c r="J49" s="28"/>
      <c r="K49" s="28"/>
      <c r="L49" s="28"/>
      <c r="M49" s="213">
        <f t="shared" si="5"/>
        <v>133</v>
      </c>
      <c r="N49" s="200">
        <v>80</v>
      </c>
      <c r="O49" s="217">
        <v>5</v>
      </c>
      <c r="P49" s="200">
        <v>48</v>
      </c>
      <c r="Q49" s="214"/>
      <c r="R49" s="214"/>
      <c r="S49" s="214"/>
      <c r="T49" s="214"/>
      <c r="U49" s="211"/>
      <c r="V49" s="211"/>
      <c r="W49" s="211"/>
      <c r="X49" s="211"/>
      <c r="Y49" s="213"/>
      <c r="Z49" s="217"/>
      <c r="AA49" s="217"/>
      <c r="AB49" s="230"/>
      <c r="AC49" s="28"/>
      <c r="AD49" s="236"/>
    </row>
    <row r="50" spans="1:30" s="257" customFormat="1" ht="15.75" customHeight="1">
      <c r="A50" s="201">
        <v>20</v>
      </c>
      <c r="B50" s="206" t="s">
        <v>149</v>
      </c>
      <c r="C50" s="33">
        <v>9438</v>
      </c>
      <c r="D50" s="33">
        <v>10146.398530999999</v>
      </c>
      <c r="E50" s="32"/>
      <c r="F50" s="32"/>
      <c r="G50" s="32"/>
      <c r="H50" s="32"/>
      <c r="I50" s="32"/>
      <c r="J50" s="28"/>
      <c r="K50" s="28"/>
      <c r="L50" s="28"/>
      <c r="M50" s="213">
        <f t="shared" si="5"/>
        <v>292</v>
      </c>
      <c r="N50" s="200">
        <v>181</v>
      </c>
      <c r="O50" s="217">
        <v>27</v>
      </c>
      <c r="P50" s="200">
        <v>84</v>
      </c>
      <c r="Q50" s="214"/>
      <c r="R50" s="214"/>
      <c r="S50" s="214"/>
      <c r="T50" s="214"/>
      <c r="U50" s="211"/>
      <c r="V50" s="211"/>
      <c r="W50" s="211"/>
      <c r="X50" s="211"/>
      <c r="Y50" s="213"/>
      <c r="Z50" s="217"/>
      <c r="AA50" s="217"/>
      <c r="AB50" s="230"/>
      <c r="AC50" s="252"/>
      <c r="AD50" s="253"/>
    </row>
    <row r="51" spans="1:30" s="257" customFormat="1" ht="15.75" customHeight="1">
      <c r="A51" s="201">
        <v>21</v>
      </c>
      <c r="B51" s="206" t="s">
        <v>150</v>
      </c>
      <c r="C51" s="33">
        <v>18200</v>
      </c>
      <c r="D51" s="33">
        <v>17412.063666000002</v>
      </c>
      <c r="E51" s="32"/>
      <c r="F51" s="32"/>
      <c r="G51" s="32"/>
      <c r="H51" s="32"/>
      <c r="I51" s="32"/>
      <c r="J51" s="28"/>
      <c r="K51" s="28"/>
      <c r="L51" s="28"/>
      <c r="M51" s="213">
        <f t="shared" si="5"/>
        <v>226</v>
      </c>
      <c r="N51" s="200">
        <v>199</v>
      </c>
      <c r="O51" s="217">
        <v>27</v>
      </c>
      <c r="P51" s="200">
        <v>0</v>
      </c>
      <c r="Q51" s="214"/>
      <c r="R51" s="214"/>
      <c r="S51" s="214"/>
      <c r="T51" s="214"/>
      <c r="U51" s="211"/>
      <c r="V51" s="211"/>
      <c r="W51" s="211"/>
      <c r="X51" s="211"/>
      <c r="Y51" s="213"/>
      <c r="Z51" s="231"/>
      <c r="AA51" s="217"/>
      <c r="AB51" s="230"/>
      <c r="AC51" s="252"/>
      <c r="AD51" s="253"/>
    </row>
    <row r="52" spans="1:30" s="36" customFormat="1" ht="15.75" customHeight="1">
      <c r="A52" s="201">
        <v>22</v>
      </c>
      <c r="B52" s="206" t="s">
        <v>151</v>
      </c>
      <c r="C52" s="33">
        <v>10665</v>
      </c>
      <c r="D52" s="33">
        <v>10619.783480000002</v>
      </c>
      <c r="E52" s="32"/>
      <c r="F52" s="32"/>
      <c r="G52" s="32"/>
      <c r="H52" s="32"/>
      <c r="I52" s="32"/>
      <c r="J52" s="28"/>
      <c r="K52" s="28"/>
      <c r="L52" s="28"/>
      <c r="M52" s="213">
        <f t="shared" si="5"/>
        <v>210</v>
      </c>
      <c r="N52" s="200">
        <v>121</v>
      </c>
      <c r="O52" s="217">
        <v>10</v>
      </c>
      <c r="P52" s="200">
        <v>79</v>
      </c>
      <c r="Q52" s="214"/>
      <c r="R52" s="214"/>
      <c r="S52" s="214"/>
      <c r="T52" s="214"/>
      <c r="U52" s="211"/>
      <c r="V52" s="211"/>
      <c r="W52" s="211"/>
      <c r="X52" s="211"/>
      <c r="Y52" s="213"/>
      <c r="Z52" s="229"/>
      <c r="AA52" s="217"/>
      <c r="AB52" s="230"/>
      <c r="AC52" s="28"/>
      <c r="AD52" s="236"/>
    </row>
    <row r="53" spans="1:30" s="257" customFormat="1" ht="15.75" customHeight="1">
      <c r="A53" s="201">
        <v>23</v>
      </c>
      <c r="B53" s="206" t="s">
        <v>152</v>
      </c>
      <c r="C53" s="33">
        <v>6045</v>
      </c>
      <c r="D53" s="33">
        <v>5108.523837</v>
      </c>
      <c r="E53" s="32"/>
      <c r="F53" s="32"/>
      <c r="G53" s="32"/>
      <c r="H53" s="32"/>
      <c r="I53" s="32"/>
      <c r="J53" s="28"/>
      <c r="K53" s="28"/>
      <c r="L53" s="28"/>
      <c r="M53" s="213">
        <f t="shared" si="5"/>
        <v>92</v>
      </c>
      <c r="N53" s="200">
        <v>60</v>
      </c>
      <c r="O53" s="217">
        <v>10</v>
      </c>
      <c r="P53" s="200">
        <v>22</v>
      </c>
      <c r="Q53" s="214"/>
      <c r="R53" s="214"/>
      <c r="S53" s="214"/>
      <c r="T53" s="214"/>
      <c r="U53" s="211"/>
      <c r="V53" s="211"/>
      <c r="W53" s="211"/>
      <c r="X53" s="211"/>
      <c r="Y53" s="213"/>
      <c r="Z53" s="233"/>
      <c r="AA53" s="217"/>
      <c r="AB53" s="230"/>
      <c r="AC53" s="252"/>
      <c r="AD53" s="253"/>
    </row>
    <row r="54" spans="1:30" s="257" customFormat="1" ht="15.75" customHeight="1">
      <c r="A54" s="201">
        <v>24</v>
      </c>
      <c r="B54" s="206" t="s">
        <v>153</v>
      </c>
      <c r="C54" s="33">
        <v>14216</v>
      </c>
      <c r="D54" s="33">
        <v>6645.109538</v>
      </c>
      <c r="E54" s="32"/>
      <c r="F54" s="32"/>
      <c r="G54" s="32"/>
      <c r="H54" s="32"/>
      <c r="I54" s="32"/>
      <c r="J54" s="28"/>
      <c r="K54" s="28"/>
      <c r="L54" s="28"/>
      <c r="M54" s="213">
        <f t="shared" si="5"/>
        <v>166</v>
      </c>
      <c r="N54" s="200">
        <v>151</v>
      </c>
      <c r="O54" s="230">
        <v>6</v>
      </c>
      <c r="P54" s="200">
        <v>9</v>
      </c>
      <c r="Q54" s="214"/>
      <c r="R54" s="214"/>
      <c r="S54" s="214"/>
      <c r="T54" s="214"/>
      <c r="U54" s="211"/>
      <c r="V54" s="211"/>
      <c r="W54" s="211"/>
      <c r="X54" s="211"/>
      <c r="Y54" s="213"/>
      <c r="Z54" s="230"/>
      <c r="AA54" s="230"/>
      <c r="AB54" s="230"/>
      <c r="AC54" s="252"/>
      <c r="AD54" s="253"/>
    </row>
    <row r="55" spans="1:30" s="257" customFormat="1" ht="15.75" customHeight="1">
      <c r="A55" s="201">
        <v>25</v>
      </c>
      <c r="B55" s="205" t="s">
        <v>154</v>
      </c>
      <c r="C55" s="33">
        <v>11375</v>
      </c>
      <c r="D55" s="33">
        <v>9004.186097</v>
      </c>
      <c r="E55" s="32"/>
      <c r="F55" s="32"/>
      <c r="G55" s="32"/>
      <c r="H55" s="32"/>
      <c r="I55" s="32"/>
      <c r="J55" s="28"/>
      <c r="K55" s="28"/>
      <c r="L55" s="28"/>
      <c r="M55" s="213">
        <f t="shared" si="5"/>
        <v>143</v>
      </c>
      <c r="N55" s="200">
        <v>107</v>
      </c>
      <c r="O55" s="230">
        <v>18</v>
      </c>
      <c r="P55" s="200">
        <v>18</v>
      </c>
      <c r="Q55" s="214"/>
      <c r="R55" s="214"/>
      <c r="S55" s="214"/>
      <c r="T55" s="214"/>
      <c r="U55" s="211"/>
      <c r="V55" s="211"/>
      <c r="W55" s="211"/>
      <c r="X55" s="211"/>
      <c r="Y55" s="213"/>
      <c r="Z55" s="230"/>
      <c r="AA55" s="230"/>
      <c r="AB55" s="230"/>
      <c r="AC55" s="252"/>
      <c r="AD55" s="253"/>
    </row>
    <row r="56" spans="1:30" s="36" customFormat="1" ht="15.75" customHeight="1">
      <c r="A56" s="201">
        <v>26</v>
      </c>
      <c r="B56" s="206" t="s">
        <v>155</v>
      </c>
      <c r="C56" s="33">
        <v>6292</v>
      </c>
      <c r="D56" s="33">
        <v>6185.853931</v>
      </c>
      <c r="E56" s="32"/>
      <c r="F56" s="32"/>
      <c r="G56" s="32"/>
      <c r="H56" s="32"/>
      <c r="I56" s="32"/>
      <c r="J56" s="28"/>
      <c r="K56" s="28"/>
      <c r="L56" s="28"/>
      <c r="M56" s="213">
        <f t="shared" si="5"/>
        <v>126</v>
      </c>
      <c r="N56" s="200">
        <v>78</v>
      </c>
      <c r="O56" s="217">
        <v>14</v>
      </c>
      <c r="P56" s="200">
        <v>34</v>
      </c>
      <c r="Q56" s="214"/>
      <c r="R56" s="214"/>
      <c r="S56" s="214"/>
      <c r="T56" s="214"/>
      <c r="U56" s="211"/>
      <c r="V56" s="211"/>
      <c r="W56" s="211"/>
      <c r="X56" s="211"/>
      <c r="Y56" s="213"/>
      <c r="Z56" s="229"/>
      <c r="AA56" s="217"/>
      <c r="AB56" s="230"/>
      <c r="AC56" s="28"/>
      <c r="AD56" s="236"/>
    </row>
    <row r="57" spans="1:30" s="36" customFormat="1" ht="15.75" customHeight="1">
      <c r="A57" s="201">
        <v>27</v>
      </c>
      <c r="B57" s="206" t="s">
        <v>156</v>
      </c>
      <c r="C57" s="33">
        <v>5684</v>
      </c>
      <c r="D57" s="33">
        <v>5223.703928</v>
      </c>
      <c r="E57" s="32"/>
      <c r="F57" s="32"/>
      <c r="G57" s="32"/>
      <c r="H57" s="32"/>
      <c r="I57" s="32"/>
      <c r="J57" s="28"/>
      <c r="K57" s="28"/>
      <c r="L57" s="28"/>
      <c r="M57" s="213">
        <f t="shared" si="5"/>
        <v>109</v>
      </c>
      <c r="N57" s="200">
        <v>69</v>
      </c>
      <c r="O57" s="217">
        <v>3</v>
      </c>
      <c r="P57" s="200">
        <v>37</v>
      </c>
      <c r="Q57" s="214"/>
      <c r="R57" s="214"/>
      <c r="S57" s="214"/>
      <c r="T57" s="214"/>
      <c r="U57" s="211"/>
      <c r="V57" s="211"/>
      <c r="W57" s="211"/>
      <c r="X57" s="211"/>
      <c r="Y57" s="213"/>
      <c r="Z57" s="231"/>
      <c r="AA57" s="217"/>
      <c r="AB57" s="230"/>
      <c r="AC57" s="28"/>
      <c r="AD57" s="236"/>
    </row>
    <row r="58" spans="1:30" s="257" customFormat="1" ht="15.75" customHeight="1">
      <c r="A58" s="201">
        <v>28</v>
      </c>
      <c r="B58" s="206" t="s">
        <v>71</v>
      </c>
      <c r="C58" s="33">
        <v>15062</v>
      </c>
      <c r="D58" s="33">
        <v>9627.215645</v>
      </c>
      <c r="E58" s="32"/>
      <c r="F58" s="32"/>
      <c r="G58" s="32"/>
      <c r="H58" s="32"/>
      <c r="I58" s="32"/>
      <c r="J58" s="28"/>
      <c r="K58" s="28"/>
      <c r="L58" s="28"/>
      <c r="M58" s="213">
        <f t="shared" si="5"/>
        <v>220</v>
      </c>
      <c r="N58" s="200">
        <v>167</v>
      </c>
      <c r="O58" s="217">
        <v>21</v>
      </c>
      <c r="P58" s="200">
        <v>32</v>
      </c>
      <c r="Q58" s="214"/>
      <c r="R58" s="214"/>
      <c r="S58" s="214"/>
      <c r="T58" s="214"/>
      <c r="U58" s="211"/>
      <c r="V58" s="211"/>
      <c r="W58" s="211"/>
      <c r="X58" s="211"/>
      <c r="Y58" s="213"/>
      <c r="Z58" s="229"/>
      <c r="AA58" s="217"/>
      <c r="AB58" s="230"/>
      <c r="AC58" s="252"/>
      <c r="AD58" s="253"/>
    </row>
    <row r="59" spans="1:30" s="257" customFormat="1" ht="15.75" customHeight="1">
      <c r="A59" s="201">
        <v>29</v>
      </c>
      <c r="B59" s="206" t="s">
        <v>157</v>
      </c>
      <c r="C59" s="33">
        <v>3622</v>
      </c>
      <c r="D59" s="33">
        <v>1980.278849</v>
      </c>
      <c r="E59" s="32"/>
      <c r="F59" s="32"/>
      <c r="G59" s="32"/>
      <c r="H59" s="32"/>
      <c r="I59" s="32"/>
      <c r="J59" s="28"/>
      <c r="K59" s="28"/>
      <c r="L59" s="28"/>
      <c r="M59" s="213">
        <f t="shared" si="5"/>
        <v>175</v>
      </c>
      <c r="N59" s="200">
        <v>66</v>
      </c>
      <c r="O59" s="217">
        <v>6</v>
      </c>
      <c r="P59" s="200">
        <v>103</v>
      </c>
      <c r="Q59" s="214"/>
      <c r="R59" s="214"/>
      <c r="S59" s="214"/>
      <c r="T59" s="214"/>
      <c r="U59" s="211"/>
      <c r="V59" s="211"/>
      <c r="W59" s="211"/>
      <c r="X59" s="211"/>
      <c r="Y59" s="213"/>
      <c r="Z59" s="217"/>
      <c r="AA59" s="217"/>
      <c r="AB59" s="230"/>
      <c r="AC59" s="252"/>
      <c r="AD59" s="253"/>
    </row>
    <row r="60" spans="1:30" s="36" customFormat="1" ht="15.75" customHeight="1">
      <c r="A60" s="201">
        <v>30</v>
      </c>
      <c r="B60" s="206" t="s">
        <v>73</v>
      </c>
      <c r="C60" s="33">
        <v>6010</v>
      </c>
      <c r="D60" s="33">
        <v>4961.863587</v>
      </c>
      <c r="E60" s="32"/>
      <c r="F60" s="32"/>
      <c r="G60" s="32"/>
      <c r="H60" s="32"/>
      <c r="I60" s="32"/>
      <c r="J60" s="28"/>
      <c r="K60" s="28"/>
      <c r="L60" s="28"/>
      <c r="M60" s="213">
        <f t="shared" si="5"/>
        <v>99</v>
      </c>
      <c r="N60" s="200">
        <v>68</v>
      </c>
      <c r="O60" s="217">
        <v>9</v>
      </c>
      <c r="P60" s="200">
        <v>22</v>
      </c>
      <c r="Q60" s="214"/>
      <c r="R60" s="214"/>
      <c r="S60" s="214"/>
      <c r="T60" s="214"/>
      <c r="U60" s="211"/>
      <c r="V60" s="211"/>
      <c r="W60" s="211"/>
      <c r="X60" s="211"/>
      <c r="Y60" s="213"/>
      <c r="Z60" s="217"/>
      <c r="AA60" s="217"/>
      <c r="AB60" s="230"/>
      <c r="AC60" s="28"/>
      <c r="AD60" s="236"/>
    </row>
    <row r="61" spans="1:30" s="36" customFormat="1" ht="15.75" customHeight="1">
      <c r="A61" s="201">
        <v>31</v>
      </c>
      <c r="B61" s="205" t="s">
        <v>158</v>
      </c>
      <c r="C61" s="33">
        <v>4720</v>
      </c>
      <c r="D61" s="33">
        <v>4686.210207</v>
      </c>
      <c r="E61" s="32"/>
      <c r="F61" s="32"/>
      <c r="G61" s="32"/>
      <c r="H61" s="32"/>
      <c r="I61" s="32"/>
      <c r="J61" s="28"/>
      <c r="K61" s="28"/>
      <c r="L61" s="28"/>
      <c r="M61" s="213">
        <f t="shared" si="5"/>
        <v>72</v>
      </c>
      <c r="N61" s="200">
        <v>58</v>
      </c>
      <c r="O61" s="217">
        <v>7</v>
      </c>
      <c r="P61" s="200">
        <v>7</v>
      </c>
      <c r="Q61" s="214"/>
      <c r="R61" s="214"/>
      <c r="S61" s="214"/>
      <c r="T61" s="214"/>
      <c r="U61" s="211"/>
      <c r="V61" s="211"/>
      <c r="W61" s="211"/>
      <c r="X61" s="211"/>
      <c r="Y61" s="213"/>
      <c r="Z61" s="217"/>
      <c r="AA61" s="217"/>
      <c r="AB61" s="230"/>
      <c r="AC61" s="28"/>
      <c r="AD61" s="236"/>
    </row>
    <row r="62" spans="1:30" s="36" customFormat="1" ht="15.75" customHeight="1">
      <c r="A62" s="201">
        <v>32</v>
      </c>
      <c r="B62" s="205" t="s">
        <v>159</v>
      </c>
      <c r="C62" s="33">
        <v>3543</v>
      </c>
      <c r="D62" s="33">
        <v>3565.8427030000003</v>
      </c>
      <c r="E62" s="32"/>
      <c r="F62" s="32"/>
      <c r="G62" s="32"/>
      <c r="H62" s="32"/>
      <c r="I62" s="32"/>
      <c r="J62" s="28"/>
      <c r="K62" s="28"/>
      <c r="L62" s="28"/>
      <c r="M62" s="213">
        <f t="shared" si="5"/>
        <v>69</v>
      </c>
      <c r="N62" s="200">
        <v>52</v>
      </c>
      <c r="O62" s="217">
        <v>7</v>
      </c>
      <c r="P62" s="200">
        <v>10</v>
      </c>
      <c r="Q62" s="214"/>
      <c r="R62" s="214"/>
      <c r="S62" s="214"/>
      <c r="T62" s="214"/>
      <c r="U62" s="211"/>
      <c r="V62" s="211"/>
      <c r="W62" s="211"/>
      <c r="X62" s="211"/>
      <c r="Y62" s="213"/>
      <c r="Z62" s="234"/>
      <c r="AA62" s="217"/>
      <c r="AB62" s="230"/>
      <c r="AC62" s="28"/>
      <c r="AD62" s="236"/>
    </row>
    <row r="63" spans="1:30" s="36" customFormat="1" ht="15.75" customHeight="1">
      <c r="A63" s="201">
        <v>33</v>
      </c>
      <c r="B63" s="206" t="s">
        <v>160</v>
      </c>
      <c r="C63" s="33">
        <v>770</v>
      </c>
      <c r="D63" s="33">
        <v>857.6235730000001</v>
      </c>
      <c r="E63" s="32"/>
      <c r="F63" s="32"/>
      <c r="G63" s="32"/>
      <c r="H63" s="32"/>
      <c r="I63" s="32"/>
      <c r="J63" s="28"/>
      <c r="K63" s="28"/>
      <c r="L63" s="28"/>
      <c r="M63" s="213">
        <f t="shared" si="5"/>
        <v>11</v>
      </c>
      <c r="N63" s="200">
        <v>5</v>
      </c>
      <c r="O63" s="217">
        <v>0</v>
      </c>
      <c r="P63" s="200">
        <v>6</v>
      </c>
      <c r="Q63" s="214"/>
      <c r="R63" s="214"/>
      <c r="S63" s="214"/>
      <c r="T63" s="214"/>
      <c r="U63" s="211"/>
      <c r="V63" s="211"/>
      <c r="W63" s="211"/>
      <c r="X63" s="211"/>
      <c r="Y63" s="213"/>
      <c r="Z63" s="233"/>
      <c r="AA63" s="217"/>
      <c r="AB63" s="230"/>
      <c r="AC63" s="28"/>
      <c r="AD63" s="236"/>
    </row>
    <row r="64" spans="1:30" s="36" customFormat="1" ht="15.75" customHeight="1">
      <c r="A64" s="201">
        <v>34</v>
      </c>
      <c r="B64" s="403" t="s">
        <v>263</v>
      </c>
      <c r="C64" s="33">
        <v>1083</v>
      </c>
      <c r="D64" s="33">
        <v>1057.282456</v>
      </c>
      <c r="E64" s="32"/>
      <c r="F64" s="32"/>
      <c r="G64" s="32"/>
      <c r="H64" s="32"/>
      <c r="I64" s="32"/>
      <c r="J64" s="28"/>
      <c r="K64" s="28"/>
      <c r="L64" s="28"/>
      <c r="M64" s="213">
        <f t="shared" si="5"/>
        <v>34</v>
      </c>
      <c r="N64" s="200">
        <v>9</v>
      </c>
      <c r="O64" s="217">
        <v>15</v>
      </c>
      <c r="P64" s="200">
        <v>10</v>
      </c>
      <c r="Q64" s="214"/>
      <c r="R64" s="214"/>
      <c r="S64" s="214"/>
      <c r="T64" s="214"/>
      <c r="U64" s="211"/>
      <c r="V64" s="211"/>
      <c r="W64" s="211"/>
      <c r="X64" s="211"/>
      <c r="Y64" s="213"/>
      <c r="Z64" s="233"/>
      <c r="AA64" s="217"/>
      <c r="AB64" s="230"/>
      <c r="AC64" s="28"/>
      <c r="AD64" s="236"/>
    </row>
    <row r="65" spans="1:30" s="257" customFormat="1" ht="15.75" customHeight="1">
      <c r="A65" s="201">
        <v>35</v>
      </c>
      <c r="B65" s="206" t="s">
        <v>165</v>
      </c>
      <c r="C65" s="33">
        <v>702</v>
      </c>
      <c r="D65" s="33">
        <v>386.300369</v>
      </c>
      <c r="E65" s="32"/>
      <c r="F65" s="32"/>
      <c r="G65" s="32"/>
      <c r="H65" s="32"/>
      <c r="I65" s="32"/>
      <c r="J65" s="28"/>
      <c r="K65" s="28"/>
      <c r="L65" s="28"/>
      <c r="M65" s="213">
        <f t="shared" si="5"/>
        <v>822</v>
      </c>
      <c r="N65" s="200">
        <v>390</v>
      </c>
      <c r="O65" s="217">
        <v>125</v>
      </c>
      <c r="P65" s="200">
        <v>307</v>
      </c>
      <c r="Q65" s="214"/>
      <c r="R65" s="214"/>
      <c r="S65" s="214"/>
      <c r="T65" s="214"/>
      <c r="U65" s="211"/>
      <c r="V65" s="211"/>
      <c r="W65" s="211"/>
      <c r="X65" s="211"/>
      <c r="Y65" s="213"/>
      <c r="Z65" s="229"/>
      <c r="AA65" s="217"/>
      <c r="AB65" s="217"/>
      <c r="AC65" s="252"/>
      <c r="AD65" s="253"/>
    </row>
    <row r="66" spans="1:30" s="257" customFormat="1" ht="15.75" customHeight="1">
      <c r="A66" s="201">
        <v>36</v>
      </c>
      <c r="B66" s="206" t="s">
        <v>166</v>
      </c>
      <c r="C66" s="33">
        <v>30127.199999999997</v>
      </c>
      <c r="D66" s="33">
        <v>27690.061855</v>
      </c>
      <c r="E66" s="32"/>
      <c r="F66" s="32"/>
      <c r="G66" s="32"/>
      <c r="H66" s="32"/>
      <c r="I66" s="32"/>
      <c r="J66" s="28"/>
      <c r="K66" s="28"/>
      <c r="L66" s="28"/>
      <c r="M66" s="213">
        <f t="shared" si="5"/>
        <v>1023</v>
      </c>
      <c r="N66" s="200">
        <v>827</v>
      </c>
      <c r="O66" s="230">
        <v>98</v>
      </c>
      <c r="P66" s="200">
        <v>98</v>
      </c>
      <c r="Q66" s="214"/>
      <c r="R66" s="214"/>
      <c r="S66" s="214"/>
      <c r="T66" s="214"/>
      <c r="U66" s="211"/>
      <c r="V66" s="211"/>
      <c r="W66" s="211"/>
      <c r="X66" s="211"/>
      <c r="Y66" s="213"/>
      <c r="Z66" s="235"/>
      <c r="AA66" s="230"/>
      <c r="AB66" s="230"/>
      <c r="AC66" s="252"/>
      <c r="AD66" s="253"/>
    </row>
    <row r="67" spans="1:30" s="257" customFormat="1" ht="15.75" customHeight="1">
      <c r="A67" s="201">
        <v>37</v>
      </c>
      <c r="B67" s="206" t="s">
        <v>81</v>
      </c>
      <c r="C67" s="33">
        <v>16239.3</v>
      </c>
      <c r="D67" s="33">
        <v>20512.836101999997</v>
      </c>
      <c r="E67" s="32"/>
      <c r="F67" s="32"/>
      <c r="G67" s="32"/>
      <c r="H67" s="32"/>
      <c r="I67" s="32"/>
      <c r="J67" s="28"/>
      <c r="K67" s="28"/>
      <c r="L67" s="28"/>
      <c r="M67" s="213">
        <f t="shared" si="5"/>
        <v>840</v>
      </c>
      <c r="N67" s="200">
        <v>744</v>
      </c>
      <c r="O67" s="230">
        <v>30</v>
      </c>
      <c r="P67" s="200">
        <v>66</v>
      </c>
      <c r="Q67" s="214"/>
      <c r="R67" s="214"/>
      <c r="S67" s="214"/>
      <c r="T67" s="214"/>
      <c r="U67" s="211"/>
      <c r="V67" s="211"/>
      <c r="W67" s="211"/>
      <c r="X67" s="211"/>
      <c r="Y67" s="213"/>
      <c r="Z67" s="230"/>
      <c r="AA67" s="230"/>
      <c r="AB67" s="230"/>
      <c r="AC67" s="28"/>
      <c r="AD67" s="253"/>
    </row>
    <row r="68" spans="1:30" s="257" customFormat="1" ht="15.75" customHeight="1">
      <c r="A68" s="201">
        <v>38</v>
      </c>
      <c r="B68" s="206" t="s">
        <v>161</v>
      </c>
      <c r="C68" s="33">
        <v>35392</v>
      </c>
      <c r="D68" s="33">
        <v>42045.822809</v>
      </c>
      <c r="E68" s="32"/>
      <c r="F68" s="32"/>
      <c r="G68" s="32"/>
      <c r="H68" s="32"/>
      <c r="I68" s="32"/>
      <c r="J68" s="28"/>
      <c r="K68" s="28"/>
      <c r="L68" s="28"/>
      <c r="M68" s="213">
        <f t="shared" si="5"/>
        <v>970</v>
      </c>
      <c r="N68" s="200">
        <v>590</v>
      </c>
      <c r="O68" s="230">
        <v>88</v>
      </c>
      <c r="P68" s="200">
        <v>292</v>
      </c>
      <c r="Q68" s="214"/>
      <c r="R68" s="214"/>
      <c r="S68" s="214"/>
      <c r="T68" s="214"/>
      <c r="U68" s="211"/>
      <c r="V68" s="211"/>
      <c r="W68" s="211"/>
      <c r="X68" s="211"/>
      <c r="Y68" s="213"/>
      <c r="Z68" s="230"/>
      <c r="AA68" s="230"/>
      <c r="AB68" s="230"/>
      <c r="AC68" s="252"/>
      <c r="AD68" s="253"/>
    </row>
    <row r="69" spans="1:30" s="257" customFormat="1" ht="15.75" customHeight="1">
      <c r="A69" s="201">
        <v>39</v>
      </c>
      <c r="B69" s="206" t="s">
        <v>80</v>
      </c>
      <c r="C69" s="33">
        <v>37687.2</v>
      </c>
      <c r="D69" s="33">
        <v>33364.329926</v>
      </c>
      <c r="E69" s="32"/>
      <c r="F69" s="32"/>
      <c r="G69" s="32"/>
      <c r="H69" s="32"/>
      <c r="I69" s="32"/>
      <c r="J69" s="28"/>
      <c r="K69" s="28"/>
      <c r="L69" s="28"/>
      <c r="M69" s="213">
        <f t="shared" si="5"/>
        <v>677</v>
      </c>
      <c r="N69" s="200">
        <v>611</v>
      </c>
      <c r="O69" s="230">
        <v>46</v>
      </c>
      <c r="P69" s="200">
        <v>20</v>
      </c>
      <c r="Q69" s="214"/>
      <c r="R69" s="214"/>
      <c r="S69" s="214"/>
      <c r="T69" s="214"/>
      <c r="U69" s="211"/>
      <c r="V69" s="211"/>
      <c r="W69" s="211"/>
      <c r="X69" s="211"/>
      <c r="Y69" s="213"/>
      <c r="Z69" s="235"/>
      <c r="AA69" s="230"/>
      <c r="AB69" s="230"/>
      <c r="AC69" s="252"/>
      <c r="AD69" s="253"/>
    </row>
    <row r="70" spans="1:30" s="36" customFormat="1" ht="15.75" customHeight="1">
      <c r="A70" s="201">
        <v>40</v>
      </c>
      <c r="B70" s="206" t="s">
        <v>162</v>
      </c>
      <c r="C70" s="33">
        <v>32006</v>
      </c>
      <c r="D70" s="33">
        <v>27398.794715</v>
      </c>
      <c r="E70" s="32"/>
      <c r="F70" s="32"/>
      <c r="G70" s="32"/>
      <c r="H70" s="32"/>
      <c r="I70" s="32"/>
      <c r="J70" s="28"/>
      <c r="K70" s="28"/>
      <c r="L70" s="28"/>
      <c r="M70" s="213">
        <f t="shared" si="5"/>
        <v>726</v>
      </c>
      <c r="N70" s="200">
        <v>406</v>
      </c>
      <c r="O70" s="217">
        <v>22</v>
      </c>
      <c r="P70" s="200">
        <v>298</v>
      </c>
      <c r="Q70" s="214"/>
      <c r="R70" s="214"/>
      <c r="S70" s="214"/>
      <c r="T70" s="214"/>
      <c r="U70" s="211"/>
      <c r="V70" s="211"/>
      <c r="W70" s="211"/>
      <c r="X70" s="211"/>
      <c r="Y70" s="213"/>
      <c r="Z70" s="217"/>
      <c r="AA70" s="217"/>
      <c r="AB70" s="217"/>
      <c r="AC70" s="28"/>
      <c r="AD70" s="236"/>
    </row>
    <row r="71" spans="1:30" s="36" customFormat="1" ht="15.75" customHeight="1">
      <c r="A71" s="201">
        <v>41</v>
      </c>
      <c r="B71" s="206" t="s">
        <v>163</v>
      </c>
      <c r="C71" s="33">
        <v>46143</v>
      </c>
      <c r="D71" s="33">
        <v>42164.04431</v>
      </c>
      <c r="E71" s="32"/>
      <c r="F71" s="32"/>
      <c r="G71" s="32"/>
      <c r="H71" s="32"/>
      <c r="I71" s="32"/>
      <c r="J71" s="28"/>
      <c r="K71" s="28"/>
      <c r="L71" s="28"/>
      <c r="M71" s="213">
        <f t="shared" si="5"/>
        <v>2589</v>
      </c>
      <c r="N71" s="200">
        <v>2078</v>
      </c>
      <c r="O71" s="217">
        <v>193</v>
      </c>
      <c r="P71" s="200">
        <v>318</v>
      </c>
      <c r="Q71" s="214"/>
      <c r="R71" s="214"/>
      <c r="S71" s="214"/>
      <c r="T71" s="214"/>
      <c r="U71" s="211"/>
      <c r="V71" s="211"/>
      <c r="W71" s="211"/>
      <c r="X71" s="211"/>
      <c r="Y71" s="213"/>
      <c r="Z71" s="229"/>
      <c r="AA71" s="217"/>
      <c r="AB71" s="217"/>
      <c r="AC71" s="28"/>
      <c r="AD71" s="236"/>
    </row>
    <row r="72" spans="1:30" s="257" customFormat="1" ht="15.75" customHeight="1">
      <c r="A72" s="201">
        <v>42</v>
      </c>
      <c r="B72" s="206" t="s">
        <v>164</v>
      </c>
      <c r="C72" s="33">
        <v>26896.8</v>
      </c>
      <c r="D72" s="33">
        <v>22155.870063000002</v>
      </c>
      <c r="E72" s="32"/>
      <c r="F72" s="32"/>
      <c r="G72" s="32"/>
      <c r="H72" s="32"/>
      <c r="I72" s="32"/>
      <c r="J72" s="28"/>
      <c r="K72" s="28"/>
      <c r="L72" s="28"/>
      <c r="M72" s="213">
        <f t="shared" si="5"/>
        <v>733</v>
      </c>
      <c r="N72" s="200">
        <v>585</v>
      </c>
      <c r="O72" s="230">
        <v>20</v>
      </c>
      <c r="P72" s="200">
        <v>128</v>
      </c>
      <c r="Q72" s="214"/>
      <c r="R72" s="214"/>
      <c r="S72" s="214"/>
      <c r="T72" s="214"/>
      <c r="U72" s="211"/>
      <c r="V72" s="211"/>
      <c r="W72" s="211"/>
      <c r="X72" s="211"/>
      <c r="Y72" s="213"/>
      <c r="Z72" s="230"/>
      <c r="AA72" s="230"/>
      <c r="AB72" s="230"/>
      <c r="AC72" s="252"/>
      <c r="AD72" s="253"/>
    </row>
    <row r="73" spans="1:30" s="257" customFormat="1" ht="15.75" customHeight="1">
      <c r="A73" s="201">
        <v>43</v>
      </c>
      <c r="B73" s="206" t="s">
        <v>264</v>
      </c>
      <c r="C73" s="33">
        <v>33724.799999999996</v>
      </c>
      <c r="D73" s="33">
        <v>32853.096964</v>
      </c>
      <c r="E73" s="32"/>
      <c r="F73" s="32"/>
      <c r="G73" s="32"/>
      <c r="H73" s="32"/>
      <c r="I73" s="32"/>
      <c r="J73" s="28"/>
      <c r="K73" s="28"/>
      <c r="L73" s="28"/>
      <c r="M73" s="213">
        <f t="shared" si="5"/>
        <v>457</v>
      </c>
      <c r="N73" s="200">
        <v>272</v>
      </c>
      <c r="O73" s="217">
        <v>26</v>
      </c>
      <c r="P73" s="200">
        <v>159</v>
      </c>
      <c r="Q73" s="214"/>
      <c r="R73" s="214"/>
      <c r="S73" s="214"/>
      <c r="T73" s="214"/>
      <c r="U73" s="211"/>
      <c r="V73" s="211"/>
      <c r="W73" s="211"/>
      <c r="X73" s="211"/>
      <c r="Y73" s="213"/>
      <c r="Z73" s="230"/>
      <c r="AA73" s="217"/>
      <c r="AB73" s="217"/>
      <c r="AC73" s="252"/>
      <c r="AD73" s="253"/>
    </row>
    <row r="74" spans="1:30" s="257" customFormat="1" ht="15.75" customHeight="1">
      <c r="A74" s="201">
        <v>44</v>
      </c>
      <c r="B74" s="206" t="s">
        <v>168</v>
      </c>
      <c r="C74" s="33">
        <v>37703.4</v>
      </c>
      <c r="D74" s="33">
        <v>29422.791314000002</v>
      </c>
      <c r="E74" s="32"/>
      <c r="F74" s="32"/>
      <c r="G74" s="32"/>
      <c r="H74" s="32"/>
      <c r="I74" s="32"/>
      <c r="J74" s="28"/>
      <c r="K74" s="28"/>
      <c r="L74" s="28"/>
      <c r="M74" s="213">
        <f t="shared" si="5"/>
        <v>451</v>
      </c>
      <c r="N74" s="200">
        <v>322</v>
      </c>
      <c r="O74" s="230">
        <v>75</v>
      </c>
      <c r="P74" s="200">
        <v>54</v>
      </c>
      <c r="Q74" s="214"/>
      <c r="R74" s="214"/>
      <c r="S74" s="214"/>
      <c r="T74" s="214"/>
      <c r="U74" s="211"/>
      <c r="V74" s="211"/>
      <c r="W74" s="211"/>
      <c r="X74" s="211"/>
      <c r="Y74" s="213"/>
      <c r="Z74" s="230"/>
      <c r="AA74" s="230"/>
      <c r="AB74" s="230"/>
      <c r="AC74" s="252"/>
      <c r="AD74" s="253"/>
    </row>
    <row r="75" spans="1:30" s="257" customFormat="1" ht="15.75" customHeight="1">
      <c r="A75" s="201">
        <v>45</v>
      </c>
      <c r="B75" s="206" t="s">
        <v>169</v>
      </c>
      <c r="C75" s="33">
        <v>32147</v>
      </c>
      <c r="D75" s="33">
        <v>27185.072191</v>
      </c>
      <c r="E75" s="32"/>
      <c r="F75" s="32"/>
      <c r="G75" s="32"/>
      <c r="H75" s="32"/>
      <c r="I75" s="32"/>
      <c r="J75" s="28"/>
      <c r="K75" s="28"/>
      <c r="L75" s="28"/>
      <c r="M75" s="213">
        <f t="shared" si="5"/>
        <v>355</v>
      </c>
      <c r="N75" s="200">
        <v>296</v>
      </c>
      <c r="O75" s="230">
        <v>7</v>
      </c>
      <c r="P75" s="200">
        <v>52</v>
      </c>
      <c r="Q75" s="214"/>
      <c r="R75" s="214"/>
      <c r="S75" s="214"/>
      <c r="T75" s="214"/>
      <c r="U75" s="211"/>
      <c r="V75" s="211"/>
      <c r="W75" s="211"/>
      <c r="X75" s="211"/>
      <c r="Y75" s="213"/>
      <c r="Z75" s="28"/>
      <c r="AA75" s="230"/>
      <c r="AB75" s="230"/>
      <c r="AC75" s="252"/>
      <c r="AD75" s="253"/>
    </row>
    <row r="76" spans="1:30" s="257" customFormat="1" ht="15.75" customHeight="1">
      <c r="A76" s="201">
        <v>46</v>
      </c>
      <c r="B76" s="206" t="s">
        <v>170</v>
      </c>
      <c r="C76" s="33">
        <v>31062</v>
      </c>
      <c r="D76" s="33">
        <v>21669.612736</v>
      </c>
      <c r="E76" s="32"/>
      <c r="F76" s="32"/>
      <c r="G76" s="32"/>
      <c r="H76" s="32"/>
      <c r="I76" s="32"/>
      <c r="J76" s="28"/>
      <c r="K76" s="28"/>
      <c r="L76" s="28"/>
      <c r="M76" s="213">
        <f t="shared" si="5"/>
        <v>853</v>
      </c>
      <c r="N76" s="200">
        <v>532</v>
      </c>
      <c r="O76" s="230">
        <v>71</v>
      </c>
      <c r="P76" s="200">
        <v>250</v>
      </c>
      <c r="Q76" s="214"/>
      <c r="R76" s="214"/>
      <c r="S76" s="214"/>
      <c r="T76" s="214"/>
      <c r="U76" s="211"/>
      <c r="V76" s="211"/>
      <c r="W76" s="211"/>
      <c r="X76" s="211"/>
      <c r="Y76" s="213"/>
      <c r="Z76" s="230"/>
      <c r="AA76" s="230"/>
      <c r="AB76" s="230"/>
      <c r="AC76" s="252"/>
      <c r="AD76" s="253"/>
    </row>
    <row r="77" spans="1:30" s="257" customFormat="1" ht="15.75" customHeight="1">
      <c r="A77" s="201">
        <v>47</v>
      </c>
      <c r="B77" s="206" t="s">
        <v>171</v>
      </c>
      <c r="C77" s="33">
        <v>52054</v>
      </c>
      <c r="D77" s="33">
        <v>40226.42306</v>
      </c>
      <c r="E77" s="32"/>
      <c r="F77" s="32"/>
      <c r="G77" s="32"/>
      <c r="H77" s="32"/>
      <c r="I77" s="32"/>
      <c r="J77" s="28"/>
      <c r="K77" s="28"/>
      <c r="L77" s="28"/>
      <c r="M77" s="213">
        <f t="shared" si="5"/>
        <v>226</v>
      </c>
      <c r="N77" s="200">
        <v>119</v>
      </c>
      <c r="O77" s="230">
        <v>54</v>
      </c>
      <c r="P77" s="200">
        <v>53</v>
      </c>
      <c r="Q77" s="214"/>
      <c r="R77" s="214"/>
      <c r="S77" s="214"/>
      <c r="T77" s="214"/>
      <c r="U77" s="211"/>
      <c r="V77" s="211"/>
      <c r="W77" s="211"/>
      <c r="X77" s="211"/>
      <c r="Y77" s="213"/>
      <c r="Z77" s="235"/>
      <c r="AA77" s="230"/>
      <c r="AB77" s="230"/>
      <c r="AC77" s="28"/>
      <c r="AD77" s="253"/>
    </row>
    <row r="78" spans="1:30" s="257" customFormat="1" ht="15.75" customHeight="1">
      <c r="A78" s="201">
        <v>48</v>
      </c>
      <c r="B78" s="206" t="s">
        <v>172</v>
      </c>
      <c r="C78" s="33">
        <v>10339</v>
      </c>
      <c r="D78" s="33">
        <v>10381.515483</v>
      </c>
      <c r="E78" s="32"/>
      <c r="F78" s="32"/>
      <c r="G78" s="32"/>
      <c r="H78" s="32"/>
      <c r="I78" s="32"/>
      <c r="J78" s="28"/>
      <c r="K78" s="28"/>
      <c r="L78" s="28"/>
      <c r="M78" s="213">
        <f t="shared" si="5"/>
        <v>556</v>
      </c>
      <c r="N78" s="200">
        <v>447</v>
      </c>
      <c r="O78" s="230">
        <v>109</v>
      </c>
      <c r="P78" s="200">
        <v>0</v>
      </c>
      <c r="Q78" s="214"/>
      <c r="R78" s="214"/>
      <c r="S78" s="214"/>
      <c r="T78" s="214"/>
      <c r="U78" s="211"/>
      <c r="V78" s="211"/>
      <c r="W78" s="211"/>
      <c r="X78" s="211"/>
      <c r="Y78" s="213"/>
      <c r="Z78" s="230"/>
      <c r="AA78" s="230"/>
      <c r="AB78" s="230"/>
      <c r="AC78" s="28"/>
      <c r="AD78" s="253"/>
    </row>
    <row r="79" spans="1:30" s="257" customFormat="1" ht="15.75" customHeight="1">
      <c r="A79" s="201">
        <v>49</v>
      </c>
      <c r="B79" s="206" t="s">
        <v>173</v>
      </c>
      <c r="C79" s="33">
        <v>52195</v>
      </c>
      <c r="D79" s="33">
        <v>44046.98297</v>
      </c>
      <c r="E79" s="32"/>
      <c r="F79" s="32"/>
      <c r="G79" s="32"/>
      <c r="H79" s="32"/>
      <c r="I79" s="32"/>
      <c r="J79" s="28"/>
      <c r="K79" s="28"/>
      <c r="L79" s="28"/>
      <c r="M79" s="213">
        <f t="shared" si="5"/>
        <v>951</v>
      </c>
      <c r="N79" s="200">
        <v>532</v>
      </c>
      <c r="O79" s="230">
        <v>183</v>
      </c>
      <c r="P79" s="200">
        <v>236</v>
      </c>
      <c r="Q79" s="214"/>
      <c r="R79" s="214"/>
      <c r="S79" s="214"/>
      <c r="T79" s="214"/>
      <c r="U79" s="211"/>
      <c r="V79" s="211"/>
      <c r="W79" s="211"/>
      <c r="X79" s="211"/>
      <c r="Y79" s="213"/>
      <c r="Z79" s="230"/>
      <c r="AA79" s="230"/>
      <c r="AB79" s="230"/>
      <c r="AC79" s="252"/>
      <c r="AD79" s="253"/>
    </row>
    <row r="80" spans="1:30" s="257" customFormat="1" ht="15.75" customHeight="1">
      <c r="A80" s="201">
        <v>50</v>
      </c>
      <c r="B80" s="206" t="s">
        <v>174</v>
      </c>
      <c r="C80" s="33">
        <v>59610</v>
      </c>
      <c r="D80" s="33">
        <v>61914.020097</v>
      </c>
      <c r="E80" s="32"/>
      <c r="F80" s="32"/>
      <c r="G80" s="32"/>
      <c r="H80" s="32"/>
      <c r="I80" s="32"/>
      <c r="J80" s="28"/>
      <c r="K80" s="28"/>
      <c r="L80" s="28"/>
      <c r="M80" s="213">
        <f t="shared" si="5"/>
        <v>433</v>
      </c>
      <c r="N80" s="200">
        <v>236</v>
      </c>
      <c r="O80" s="230">
        <v>6</v>
      </c>
      <c r="P80" s="200">
        <v>191</v>
      </c>
      <c r="Q80" s="214"/>
      <c r="R80" s="214"/>
      <c r="S80" s="214"/>
      <c r="T80" s="214"/>
      <c r="U80" s="211"/>
      <c r="V80" s="211"/>
      <c r="W80" s="211"/>
      <c r="X80" s="211"/>
      <c r="Y80" s="213"/>
      <c r="Z80" s="230"/>
      <c r="AA80" s="230"/>
      <c r="AB80" s="230"/>
      <c r="AC80" s="252"/>
      <c r="AD80" s="253"/>
    </row>
    <row r="81" spans="1:30" s="257" customFormat="1" ht="15.75" customHeight="1">
      <c r="A81" s="201">
        <v>51</v>
      </c>
      <c r="B81" s="206" t="s">
        <v>175</v>
      </c>
      <c r="C81" s="33">
        <v>24432</v>
      </c>
      <c r="D81" s="33">
        <v>21292.75444</v>
      </c>
      <c r="E81" s="32"/>
      <c r="F81" s="32"/>
      <c r="G81" s="32"/>
      <c r="H81" s="32"/>
      <c r="I81" s="32"/>
      <c r="J81" s="28"/>
      <c r="K81" s="28"/>
      <c r="L81" s="28"/>
      <c r="M81" s="213">
        <f t="shared" si="5"/>
        <v>295</v>
      </c>
      <c r="N81" s="200">
        <v>218</v>
      </c>
      <c r="O81" s="230">
        <v>46</v>
      </c>
      <c r="P81" s="200">
        <v>31</v>
      </c>
      <c r="Q81" s="214"/>
      <c r="R81" s="214"/>
      <c r="S81" s="214"/>
      <c r="T81" s="214"/>
      <c r="U81" s="211"/>
      <c r="V81" s="211"/>
      <c r="W81" s="211"/>
      <c r="X81" s="211"/>
      <c r="Y81" s="213"/>
      <c r="Z81" s="230"/>
      <c r="AA81" s="230"/>
      <c r="AB81" s="230"/>
      <c r="AC81" s="252"/>
      <c r="AD81" s="253"/>
    </row>
    <row r="82" spans="1:30" s="257" customFormat="1" ht="15.75" customHeight="1">
      <c r="A82" s="201">
        <v>52</v>
      </c>
      <c r="B82" s="206" t="s">
        <v>176</v>
      </c>
      <c r="C82" s="33">
        <v>20731</v>
      </c>
      <c r="D82" s="33">
        <v>21012.980942</v>
      </c>
      <c r="E82" s="32"/>
      <c r="F82" s="32"/>
      <c r="G82" s="32"/>
      <c r="H82" s="32"/>
      <c r="I82" s="32"/>
      <c r="J82" s="28"/>
      <c r="K82" s="28"/>
      <c r="L82" s="28"/>
      <c r="M82" s="213">
        <f t="shared" si="5"/>
        <v>485</v>
      </c>
      <c r="N82" s="200">
        <v>323</v>
      </c>
      <c r="O82" s="230">
        <v>51</v>
      </c>
      <c r="P82" s="200">
        <v>111</v>
      </c>
      <c r="Q82" s="214"/>
      <c r="R82" s="214"/>
      <c r="S82" s="214"/>
      <c r="T82" s="214"/>
      <c r="U82" s="211"/>
      <c r="V82" s="211"/>
      <c r="W82" s="211"/>
      <c r="X82" s="211"/>
      <c r="Y82" s="213"/>
      <c r="Z82" s="235"/>
      <c r="AA82" s="230"/>
      <c r="AB82" s="230"/>
      <c r="AC82" s="252"/>
      <c r="AD82" s="253"/>
    </row>
    <row r="83" spans="1:30" s="257" customFormat="1" ht="15.75" customHeight="1">
      <c r="A83" s="201">
        <v>53</v>
      </c>
      <c r="B83" s="206" t="s">
        <v>177</v>
      </c>
      <c r="C83" s="33">
        <v>27171</v>
      </c>
      <c r="D83" s="33">
        <v>24503.986254</v>
      </c>
      <c r="E83" s="32"/>
      <c r="F83" s="32"/>
      <c r="G83" s="32"/>
      <c r="H83" s="32"/>
      <c r="I83" s="32"/>
      <c r="J83" s="28"/>
      <c r="K83" s="28"/>
      <c r="L83" s="28"/>
      <c r="M83" s="213">
        <f t="shared" si="5"/>
        <v>551</v>
      </c>
      <c r="N83" s="200">
        <v>291</v>
      </c>
      <c r="O83" s="230">
        <v>12</v>
      </c>
      <c r="P83" s="200">
        <v>248</v>
      </c>
      <c r="Q83" s="214"/>
      <c r="R83" s="214"/>
      <c r="S83" s="214"/>
      <c r="T83" s="214"/>
      <c r="U83" s="211"/>
      <c r="V83" s="211"/>
      <c r="W83" s="211"/>
      <c r="X83" s="211"/>
      <c r="Y83" s="213"/>
      <c r="Z83" s="230"/>
      <c r="AA83" s="230"/>
      <c r="AB83" s="230"/>
      <c r="AC83" s="252"/>
      <c r="AD83" s="253"/>
    </row>
    <row r="84" spans="1:30" s="257" customFormat="1" ht="15.75" customHeight="1">
      <c r="A84" s="201">
        <v>54</v>
      </c>
      <c r="B84" s="206" t="s">
        <v>178</v>
      </c>
      <c r="C84" s="33">
        <v>31122</v>
      </c>
      <c r="D84" s="33">
        <v>25362.142123</v>
      </c>
      <c r="E84" s="32"/>
      <c r="F84" s="32"/>
      <c r="G84" s="32"/>
      <c r="H84" s="32"/>
      <c r="I84" s="32"/>
      <c r="J84" s="28"/>
      <c r="K84" s="28"/>
      <c r="L84" s="28"/>
      <c r="M84" s="213">
        <f t="shared" si="5"/>
        <v>121</v>
      </c>
      <c r="N84" s="200">
        <v>84</v>
      </c>
      <c r="O84" s="230">
        <v>25</v>
      </c>
      <c r="P84" s="200">
        <v>12</v>
      </c>
      <c r="Q84" s="214"/>
      <c r="R84" s="214"/>
      <c r="S84" s="214"/>
      <c r="T84" s="214"/>
      <c r="U84" s="211"/>
      <c r="V84" s="211"/>
      <c r="W84" s="211"/>
      <c r="X84" s="211"/>
      <c r="Y84" s="213"/>
      <c r="Z84" s="235"/>
      <c r="AA84" s="230"/>
      <c r="AB84" s="230"/>
      <c r="AC84" s="252"/>
      <c r="AD84" s="253"/>
    </row>
    <row r="85" spans="1:30" s="257" customFormat="1" ht="15.75" customHeight="1">
      <c r="A85" s="201">
        <v>55</v>
      </c>
      <c r="B85" s="206" t="s">
        <v>179</v>
      </c>
      <c r="C85" s="33">
        <v>9325</v>
      </c>
      <c r="D85" s="33">
        <v>8355.763152000001</v>
      </c>
      <c r="E85" s="32"/>
      <c r="F85" s="32"/>
      <c r="G85" s="32"/>
      <c r="H85" s="32"/>
      <c r="I85" s="32"/>
      <c r="J85" s="28"/>
      <c r="K85" s="28"/>
      <c r="L85" s="28"/>
      <c r="M85" s="213">
        <f t="shared" si="5"/>
        <v>161</v>
      </c>
      <c r="N85" s="200">
        <v>95</v>
      </c>
      <c r="O85" s="230">
        <v>39</v>
      </c>
      <c r="P85" s="200">
        <v>27</v>
      </c>
      <c r="Q85" s="214"/>
      <c r="R85" s="214"/>
      <c r="S85" s="214"/>
      <c r="T85" s="214"/>
      <c r="U85" s="211"/>
      <c r="V85" s="211"/>
      <c r="W85" s="211"/>
      <c r="X85" s="211"/>
      <c r="Y85" s="213"/>
      <c r="Z85" s="235"/>
      <c r="AA85" s="230"/>
      <c r="AB85" s="230"/>
      <c r="AC85" s="252"/>
      <c r="AD85" s="253"/>
    </row>
    <row r="86" spans="1:30" s="257" customFormat="1" ht="15.75" customHeight="1">
      <c r="A86" s="201">
        <v>56</v>
      </c>
      <c r="B86" s="206" t="s">
        <v>180</v>
      </c>
      <c r="C86" s="33">
        <v>9327</v>
      </c>
      <c r="D86" s="33">
        <v>9977.774153</v>
      </c>
      <c r="E86" s="32"/>
      <c r="F86" s="32"/>
      <c r="G86" s="32"/>
      <c r="H86" s="32"/>
      <c r="I86" s="32"/>
      <c r="J86" s="28"/>
      <c r="K86" s="28"/>
      <c r="L86" s="28"/>
      <c r="M86" s="213">
        <f t="shared" si="5"/>
        <v>36</v>
      </c>
      <c r="N86" s="200">
        <v>6</v>
      </c>
      <c r="O86" s="28">
        <v>4</v>
      </c>
      <c r="P86" s="200">
        <v>26</v>
      </c>
      <c r="Q86" s="214"/>
      <c r="R86" s="214"/>
      <c r="S86" s="214"/>
      <c r="T86" s="214"/>
      <c r="U86" s="211"/>
      <c r="V86" s="211"/>
      <c r="W86" s="211"/>
      <c r="X86" s="211"/>
      <c r="Y86" s="213"/>
      <c r="Z86" s="230"/>
      <c r="AA86" s="223"/>
      <c r="AB86" s="28"/>
      <c r="AC86" s="252"/>
      <c r="AD86" s="253"/>
    </row>
    <row r="87" spans="1:30" s="257" customFormat="1" ht="15.75" customHeight="1">
      <c r="A87" s="201">
        <v>57</v>
      </c>
      <c r="B87" s="205" t="s">
        <v>181</v>
      </c>
      <c r="C87" s="33">
        <v>926</v>
      </c>
      <c r="D87" s="33">
        <v>1303.0880260000001</v>
      </c>
      <c r="E87" s="32"/>
      <c r="F87" s="32"/>
      <c r="G87" s="32"/>
      <c r="H87" s="32"/>
      <c r="I87" s="32"/>
      <c r="J87" s="28"/>
      <c r="K87" s="28"/>
      <c r="L87" s="28"/>
      <c r="M87" s="213">
        <f t="shared" si="5"/>
        <v>23</v>
      </c>
      <c r="N87" s="200">
        <v>13</v>
      </c>
      <c r="O87" s="230">
        <v>1</v>
      </c>
      <c r="P87" s="200">
        <v>9</v>
      </c>
      <c r="Q87" s="214"/>
      <c r="R87" s="214"/>
      <c r="S87" s="214"/>
      <c r="T87" s="214"/>
      <c r="U87" s="211"/>
      <c r="V87" s="211"/>
      <c r="W87" s="211"/>
      <c r="X87" s="211"/>
      <c r="Y87" s="213"/>
      <c r="Z87" s="230"/>
      <c r="AA87" s="230"/>
      <c r="AB87" s="230"/>
      <c r="AC87" s="252"/>
      <c r="AD87" s="253"/>
    </row>
    <row r="88" spans="1:30" s="257" customFormat="1" ht="15.75" customHeight="1">
      <c r="A88" s="201">
        <v>58</v>
      </c>
      <c r="B88" s="205" t="s">
        <v>182</v>
      </c>
      <c r="C88" s="33">
        <v>1216</v>
      </c>
      <c r="D88" s="33">
        <v>1317.240973</v>
      </c>
      <c r="E88" s="32"/>
      <c r="F88" s="32"/>
      <c r="G88" s="32"/>
      <c r="H88" s="32"/>
      <c r="I88" s="32"/>
      <c r="J88" s="28"/>
      <c r="K88" s="28"/>
      <c r="L88" s="28"/>
      <c r="M88" s="213">
        <f t="shared" si="5"/>
        <v>47</v>
      </c>
      <c r="N88" s="200">
        <v>12</v>
      </c>
      <c r="O88" s="28">
        <v>6</v>
      </c>
      <c r="P88" s="200">
        <v>29</v>
      </c>
      <c r="Q88" s="214"/>
      <c r="R88" s="214"/>
      <c r="S88" s="214"/>
      <c r="T88" s="214"/>
      <c r="U88" s="211"/>
      <c r="V88" s="211"/>
      <c r="W88" s="211"/>
      <c r="X88" s="211"/>
      <c r="Y88" s="213"/>
      <c r="Z88" s="230"/>
      <c r="AA88" s="223"/>
      <c r="AB88" s="28"/>
      <c r="AC88" s="252"/>
      <c r="AD88" s="253"/>
    </row>
    <row r="89" spans="1:30" s="36" customFormat="1" ht="15.75" customHeight="1">
      <c r="A89" s="201">
        <v>59</v>
      </c>
      <c r="B89" s="206" t="s">
        <v>265</v>
      </c>
      <c r="C89" s="33">
        <v>2084</v>
      </c>
      <c r="D89" s="33">
        <v>2030.4176200000002</v>
      </c>
      <c r="E89" s="32"/>
      <c r="F89" s="32"/>
      <c r="G89" s="32"/>
      <c r="H89" s="32"/>
      <c r="I89" s="32"/>
      <c r="J89" s="28"/>
      <c r="K89" s="28"/>
      <c r="L89" s="28"/>
      <c r="M89" s="213">
        <f t="shared" si="5"/>
        <v>24</v>
      </c>
      <c r="N89" s="200">
        <v>9</v>
      </c>
      <c r="O89" s="217">
        <v>7</v>
      </c>
      <c r="P89" s="200">
        <v>8</v>
      </c>
      <c r="Q89" s="214"/>
      <c r="R89" s="214"/>
      <c r="S89" s="214"/>
      <c r="T89" s="214"/>
      <c r="U89" s="211"/>
      <c r="V89" s="211"/>
      <c r="W89" s="211"/>
      <c r="X89" s="211"/>
      <c r="Y89" s="213"/>
      <c r="Z89" s="229"/>
      <c r="AA89" s="217"/>
      <c r="AB89" s="217"/>
      <c r="AC89" s="28"/>
      <c r="AD89" s="236"/>
    </row>
    <row r="90" spans="1:30" s="257" customFormat="1" ht="15.75" customHeight="1">
      <c r="A90" s="201">
        <v>60</v>
      </c>
      <c r="B90" s="205" t="s">
        <v>183</v>
      </c>
      <c r="C90" s="33">
        <v>1035</v>
      </c>
      <c r="D90" s="33">
        <v>1072.824152</v>
      </c>
      <c r="E90" s="32"/>
      <c r="F90" s="32"/>
      <c r="G90" s="32"/>
      <c r="H90" s="32"/>
      <c r="I90" s="32"/>
      <c r="J90" s="28"/>
      <c r="K90" s="28"/>
      <c r="L90" s="28"/>
      <c r="M90" s="213">
        <f t="shared" si="5"/>
        <v>67</v>
      </c>
      <c r="N90" s="200">
        <v>29</v>
      </c>
      <c r="O90" s="230">
        <v>20</v>
      </c>
      <c r="P90" s="200">
        <v>18</v>
      </c>
      <c r="Q90" s="214"/>
      <c r="R90" s="214"/>
      <c r="S90" s="214"/>
      <c r="T90" s="214"/>
      <c r="U90" s="211"/>
      <c r="V90" s="211"/>
      <c r="W90" s="211"/>
      <c r="X90" s="211"/>
      <c r="Y90" s="213"/>
      <c r="Z90" s="235"/>
      <c r="AA90" s="230"/>
      <c r="AB90" s="230"/>
      <c r="AC90" s="252"/>
      <c r="AD90" s="253"/>
    </row>
    <row r="91" spans="1:30" s="36" customFormat="1" ht="15.75" customHeight="1">
      <c r="A91" s="201">
        <v>61</v>
      </c>
      <c r="B91" s="206" t="s">
        <v>99</v>
      </c>
      <c r="C91" s="33">
        <v>2421</v>
      </c>
      <c r="D91" s="33">
        <v>2842.825263</v>
      </c>
      <c r="E91" s="32"/>
      <c r="F91" s="32"/>
      <c r="G91" s="32"/>
      <c r="H91" s="32"/>
      <c r="I91" s="32"/>
      <c r="J91" s="28"/>
      <c r="K91" s="28"/>
      <c r="L91" s="28"/>
      <c r="M91" s="213">
        <f t="shared" si="5"/>
        <v>7</v>
      </c>
      <c r="N91" s="200">
        <v>3</v>
      </c>
      <c r="O91" s="217">
        <v>4</v>
      </c>
      <c r="P91" s="200">
        <v>0</v>
      </c>
      <c r="Q91" s="214"/>
      <c r="R91" s="214"/>
      <c r="S91" s="214"/>
      <c r="T91" s="214"/>
      <c r="U91" s="211"/>
      <c r="V91" s="211"/>
      <c r="W91" s="211"/>
      <c r="X91" s="211"/>
      <c r="Y91" s="213"/>
      <c r="Z91" s="217"/>
      <c r="AA91" s="217"/>
      <c r="AB91" s="217"/>
      <c r="AC91" s="28"/>
      <c r="AD91" s="236"/>
    </row>
    <row r="92" spans="1:30" s="36" customFormat="1" ht="15.75" customHeight="1">
      <c r="A92" s="201">
        <v>2</v>
      </c>
      <c r="B92" s="207" t="s">
        <v>267</v>
      </c>
      <c r="C92" s="32"/>
      <c r="D92" s="32"/>
      <c r="E92" s="32"/>
      <c r="F92" s="32"/>
      <c r="G92" s="32"/>
      <c r="H92" s="32"/>
      <c r="I92" s="32"/>
      <c r="J92" s="28"/>
      <c r="K92" s="28"/>
      <c r="L92" s="28"/>
      <c r="M92" s="371">
        <f>SUM(M93:M113)</f>
        <v>20752</v>
      </c>
      <c r="N92" s="208">
        <f>SUM(N93:N113)</f>
        <v>12891</v>
      </c>
      <c r="O92" s="208">
        <f>SUM(O93:O113)</f>
        <v>1634</v>
      </c>
      <c r="P92" s="208">
        <f>SUM(P93:P113)</f>
        <v>6227</v>
      </c>
      <c r="Q92" s="208"/>
      <c r="R92" s="208"/>
      <c r="S92" s="208"/>
      <c r="T92" s="208"/>
      <c r="U92" s="262"/>
      <c r="V92" s="208"/>
      <c r="W92" s="208"/>
      <c r="X92" s="208"/>
      <c r="Y92" s="208"/>
      <c r="Z92" s="208"/>
      <c r="AA92" s="208"/>
      <c r="AB92" s="208"/>
      <c r="AC92" s="208"/>
      <c r="AD92" s="236"/>
    </row>
    <row r="93" spans="1:30" s="36" customFormat="1" ht="15.75" customHeight="1">
      <c r="A93" s="29">
        <v>1</v>
      </c>
      <c r="B93" s="206" t="s">
        <v>190</v>
      </c>
      <c r="C93" s="204"/>
      <c r="D93" s="204"/>
      <c r="E93" s="204"/>
      <c r="F93" s="204"/>
      <c r="G93" s="204"/>
      <c r="H93" s="204"/>
      <c r="I93" s="204"/>
      <c r="J93" s="202"/>
      <c r="K93" s="202"/>
      <c r="L93" s="202"/>
      <c r="M93" s="213">
        <f t="shared" si="5"/>
        <v>458</v>
      </c>
      <c r="N93" s="200">
        <v>394</v>
      </c>
      <c r="O93" s="230"/>
      <c r="P93" s="200">
        <v>64</v>
      </c>
      <c r="Q93" s="214"/>
      <c r="R93" s="214"/>
      <c r="S93" s="214"/>
      <c r="T93" s="214"/>
      <c r="U93" s="211"/>
      <c r="V93" s="211"/>
      <c r="W93" s="211"/>
      <c r="X93" s="211"/>
      <c r="Y93" s="213"/>
      <c r="Z93" s="230"/>
      <c r="AA93" s="230"/>
      <c r="AB93" s="230"/>
      <c r="AC93" s="28"/>
      <c r="AD93" s="236"/>
    </row>
    <row r="94" spans="1:30" s="257" customFormat="1" ht="15.75" customHeight="1">
      <c r="A94" s="29">
        <v>2</v>
      </c>
      <c r="B94" s="206" t="s">
        <v>107</v>
      </c>
      <c r="C94" s="33">
        <v>19545</v>
      </c>
      <c r="D94" s="33">
        <v>12593.476822</v>
      </c>
      <c r="E94" s="32"/>
      <c r="F94" s="32"/>
      <c r="G94" s="32"/>
      <c r="H94" s="32"/>
      <c r="I94" s="32"/>
      <c r="J94" s="28"/>
      <c r="K94" s="28"/>
      <c r="L94" s="28"/>
      <c r="M94" s="213">
        <f t="shared" si="5"/>
        <v>95</v>
      </c>
      <c r="N94" s="200">
        <v>29</v>
      </c>
      <c r="O94" s="230">
        <v>10</v>
      </c>
      <c r="P94" s="200">
        <v>56</v>
      </c>
      <c r="Q94" s="214"/>
      <c r="R94" s="214"/>
      <c r="S94" s="214"/>
      <c r="T94" s="214"/>
      <c r="U94" s="211"/>
      <c r="V94" s="211"/>
      <c r="W94" s="211"/>
      <c r="X94" s="211"/>
      <c r="Y94" s="213"/>
      <c r="Z94" s="230"/>
      <c r="AA94" s="230"/>
      <c r="AB94" s="230"/>
      <c r="AC94" s="252"/>
      <c r="AD94" s="253"/>
    </row>
    <row r="95" spans="1:30" s="36" customFormat="1" ht="15.75" customHeight="1">
      <c r="A95" s="29">
        <v>3</v>
      </c>
      <c r="B95" s="205" t="s">
        <v>266</v>
      </c>
      <c r="C95" s="33">
        <v>14061</v>
      </c>
      <c r="D95" s="33">
        <v>13183.499415</v>
      </c>
      <c r="E95" s="32"/>
      <c r="F95" s="32"/>
      <c r="G95" s="32"/>
      <c r="H95" s="32"/>
      <c r="I95" s="32"/>
      <c r="J95" s="28"/>
      <c r="K95" s="28"/>
      <c r="L95" s="28"/>
      <c r="M95" s="213">
        <f aca="true" t="shared" si="6" ref="M95:M113">SUM(N95:P95)</f>
        <v>125</v>
      </c>
      <c r="N95" s="200">
        <v>18</v>
      </c>
      <c r="O95" s="230">
        <v>0</v>
      </c>
      <c r="P95" s="200">
        <v>107</v>
      </c>
      <c r="Q95" s="214"/>
      <c r="R95" s="214"/>
      <c r="S95" s="214"/>
      <c r="T95" s="214"/>
      <c r="U95" s="211"/>
      <c r="V95" s="211"/>
      <c r="W95" s="211"/>
      <c r="X95" s="211"/>
      <c r="Y95" s="213"/>
      <c r="Z95" s="230"/>
      <c r="AA95" s="230"/>
      <c r="AB95" s="230"/>
      <c r="AC95" s="28"/>
      <c r="AD95" s="236"/>
    </row>
    <row r="96" spans="1:30" s="36" customFormat="1" ht="12.75" customHeight="1">
      <c r="A96" s="29">
        <v>4</v>
      </c>
      <c r="B96" s="206" t="s">
        <v>116</v>
      </c>
      <c r="C96" s="32"/>
      <c r="D96" s="32"/>
      <c r="E96" s="32"/>
      <c r="F96" s="32"/>
      <c r="G96" s="32"/>
      <c r="H96" s="32"/>
      <c r="I96" s="32"/>
      <c r="J96" s="28"/>
      <c r="K96" s="28"/>
      <c r="L96" s="28"/>
      <c r="M96" s="213">
        <f t="shared" si="6"/>
        <v>87</v>
      </c>
      <c r="N96" s="200">
        <v>26</v>
      </c>
      <c r="O96" s="230">
        <v>0</v>
      </c>
      <c r="P96" s="200">
        <v>61</v>
      </c>
      <c r="Q96" s="214"/>
      <c r="R96" s="214"/>
      <c r="S96" s="214"/>
      <c r="T96" s="214"/>
      <c r="U96" s="211"/>
      <c r="V96" s="211"/>
      <c r="W96" s="211"/>
      <c r="X96" s="211"/>
      <c r="Y96" s="213"/>
      <c r="Z96" s="230"/>
      <c r="AA96" s="230"/>
      <c r="AB96" s="230"/>
      <c r="AC96" s="28"/>
      <c r="AD96" s="236"/>
    </row>
    <row r="97" spans="1:30" s="36" customFormat="1" ht="14.25" customHeight="1">
      <c r="A97" s="29">
        <v>5</v>
      </c>
      <c r="B97" s="205" t="s">
        <v>269</v>
      </c>
      <c r="C97" s="33">
        <v>45605.4</v>
      </c>
      <c r="D97" s="33">
        <v>40031.973455</v>
      </c>
      <c r="E97" s="32"/>
      <c r="F97" s="32"/>
      <c r="G97" s="32"/>
      <c r="H97" s="32"/>
      <c r="I97" s="32"/>
      <c r="J97" s="28"/>
      <c r="K97" s="28"/>
      <c r="L97" s="28"/>
      <c r="M97" s="213">
        <f t="shared" si="6"/>
        <v>31</v>
      </c>
      <c r="N97" s="200">
        <v>19</v>
      </c>
      <c r="O97" s="230">
        <v>0</v>
      </c>
      <c r="P97" s="200">
        <v>12</v>
      </c>
      <c r="Q97" s="214"/>
      <c r="R97" s="214"/>
      <c r="S97" s="214"/>
      <c r="T97" s="214"/>
      <c r="U97" s="211"/>
      <c r="V97" s="211"/>
      <c r="W97" s="211"/>
      <c r="X97" s="211"/>
      <c r="Y97" s="213"/>
      <c r="Z97" s="235"/>
      <c r="AA97" s="230"/>
      <c r="AB97" s="230"/>
      <c r="AC97" s="28"/>
      <c r="AD97" s="236"/>
    </row>
    <row r="98" spans="1:30" s="36" customFormat="1" ht="15.75" customHeight="1">
      <c r="A98" s="29">
        <v>6</v>
      </c>
      <c r="B98" s="206" t="s">
        <v>187</v>
      </c>
      <c r="C98" s="33">
        <v>31328</v>
      </c>
      <c r="D98" s="33">
        <v>31305.15816</v>
      </c>
      <c r="E98" s="32"/>
      <c r="F98" s="32"/>
      <c r="G98" s="32"/>
      <c r="H98" s="32"/>
      <c r="I98" s="32"/>
      <c r="J98" s="28"/>
      <c r="K98" s="28"/>
      <c r="L98" s="28"/>
      <c r="M98" s="213">
        <f t="shared" si="6"/>
        <v>406</v>
      </c>
      <c r="N98" s="200">
        <v>138</v>
      </c>
      <c r="O98" s="230">
        <v>15</v>
      </c>
      <c r="P98" s="200">
        <v>253</v>
      </c>
      <c r="Q98" s="214"/>
      <c r="R98" s="214"/>
      <c r="S98" s="214"/>
      <c r="T98" s="214"/>
      <c r="U98" s="211"/>
      <c r="V98" s="211"/>
      <c r="W98" s="211"/>
      <c r="X98" s="211"/>
      <c r="Y98" s="213"/>
      <c r="Z98" s="230"/>
      <c r="AA98" s="230"/>
      <c r="AB98" s="230"/>
      <c r="AC98" s="28"/>
      <c r="AD98" s="236"/>
    </row>
    <row r="99" spans="1:30" s="257" customFormat="1" ht="15.75" customHeight="1">
      <c r="A99" s="29">
        <v>7</v>
      </c>
      <c r="B99" s="206" t="s">
        <v>188</v>
      </c>
      <c r="C99" s="33">
        <v>47397</v>
      </c>
      <c r="D99" s="33">
        <v>44783.120637</v>
      </c>
      <c r="E99" s="32"/>
      <c r="F99" s="32"/>
      <c r="G99" s="32"/>
      <c r="H99" s="32"/>
      <c r="I99" s="32"/>
      <c r="J99" s="28"/>
      <c r="K99" s="28"/>
      <c r="L99" s="28"/>
      <c r="M99" s="213">
        <f t="shared" si="6"/>
        <v>316</v>
      </c>
      <c r="N99" s="200">
        <v>160</v>
      </c>
      <c r="O99" s="230">
        <v>48</v>
      </c>
      <c r="P99" s="200">
        <v>108</v>
      </c>
      <c r="Q99" s="214"/>
      <c r="R99" s="214"/>
      <c r="S99" s="214"/>
      <c r="T99" s="214"/>
      <c r="U99" s="211"/>
      <c r="V99" s="211"/>
      <c r="W99" s="211"/>
      <c r="X99" s="211"/>
      <c r="Y99" s="213"/>
      <c r="Z99" s="230"/>
      <c r="AA99" s="230"/>
      <c r="AB99" s="230"/>
      <c r="AC99" s="252"/>
      <c r="AD99" s="253"/>
    </row>
    <row r="100" spans="1:30" s="257" customFormat="1" ht="15.75" customHeight="1">
      <c r="A100" s="29">
        <v>8</v>
      </c>
      <c r="B100" s="206" t="s">
        <v>167</v>
      </c>
      <c r="C100" s="33">
        <v>8808.8</v>
      </c>
      <c r="D100" s="33">
        <v>8698.062</v>
      </c>
      <c r="E100" s="32"/>
      <c r="F100" s="32"/>
      <c r="G100" s="32"/>
      <c r="H100" s="32"/>
      <c r="I100" s="32"/>
      <c r="J100" s="28"/>
      <c r="K100" s="28"/>
      <c r="L100" s="28"/>
      <c r="M100" s="213">
        <f t="shared" si="6"/>
        <v>1745</v>
      </c>
      <c r="N100" s="200">
        <v>1370</v>
      </c>
      <c r="O100" s="230">
        <v>61</v>
      </c>
      <c r="P100" s="200">
        <v>314</v>
      </c>
      <c r="Q100" s="214"/>
      <c r="R100" s="214"/>
      <c r="S100" s="214"/>
      <c r="T100" s="214"/>
      <c r="U100" s="211"/>
      <c r="V100" s="211"/>
      <c r="W100" s="211"/>
      <c r="X100" s="211"/>
      <c r="Y100" s="213"/>
      <c r="Z100" s="28"/>
      <c r="AA100" s="230"/>
      <c r="AB100" s="230"/>
      <c r="AC100" s="252"/>
      <c r="AD100" s="253"/>
    </row>
    <row r="101" spans="1:30" s="36" customFormat="1" ht="15.75" customHeight="1">
      <c r="A101" s="29">
        <v>9</v>
      </c>
      <c r="B101" s="206" t="s">
        <v>189</v>
      </c>
      <c r="C101" s="33">
        <v>23331.42</v>
      </c>
      <c r="D101" s="33">
        <v>28534.490242</v>
      </c>
      <c r="E101" s="32"/>
      <c r="F101" s="32"/>
      <c r="G101" s="32"/>
      <c r="H101" s="32"/>
      <c r="I101" s="32"/>
      <c r="J101" s="28"/>
      <c r="K101" s="28"/>
      <c r="L101" s="28"/>
      <c r="M101" s="213">
        <f t="shared" si="6"/>
        <v>917</v>
      </c>
      <c r="N101" s="200">
        <v>447</v>
      </c>
      <c r="O101" s="230">
        <v>70</v>
      </c>
      <c r="P101" s="200">
        <v>400</v>
      </c>
      <c r="Q101" s="214"/>
      <c r="R101" s="214"/>
      <c r="S101" s="214"/>
      <c r="T101" s="214"/>
      <c r="U101" s="211"/>
      <c r="V101" s="211"/>
      <c r="W101" s="211"/>
      <c r="X101" s="211"/>
      <c r="Y101" s="213"/>
      <c r="Z101" s="230"/>
      <c r="AA101" s="230"/>
      <c r="AB101" s="230"/>
      <c r="AC101" s="28"/>
      <c r="AD101" s="236"/>
    </row>
    <row r="102" spans="1:30" s="257" customFormat="1" ht="15.75" customHeight="1">
      <c r="A102" s="29">
        <v>10</v>
      </c>
      <c r="B102" s="206" t="s">
        <v>103</v>
      </c>
      <c r="C102" s="32"/>
      <c r="D102" s="32"/>
      <c r="E102" s="32"/>
      <c r="F102" s="32"/>
      <c r="G102" s="32"/>
      <c r="H102" s="32"/>
      <c r="I102" s="32"/>
      <c r="J102" s="28"/>
      <c r="K102" s="28"/>
      <c r="L102" s="28"/>
      <c r="M102" s="213">
        <f t="shared" si="6"/>
        <v>1304</v>
      </c>
      <c r="N102" s="200">
        <v>889</v>
      </c>
      <c r="O102" s="230">
        <v>83</v>
      </c>
      <c r="P102" s="200">
        <v>332</v>
      </c>
      <c r="Q102" s="214"/>
      <c r="R102" s="214"/>
      <c r="S102" s="214"/>
      <c r="T102" s="214"/>
      <c r="U102" s="211"/>
      <c r="V102" s="211"/>
      <c r="W102" s="211"/>
      <c r="X102" s="211"/>
      <c r="Y102" s="213"/>
      <c r="Z102" s="230"/>
      <c r="AA102" s="230"/>
      <c r="AB102" s="230"/>
      <c r="AC102" s="252"/>
      <c r="AD102" s="253"/>
    </row>
    <row r="103" spans="1:30" s="257" customFormat="1" ht="15.75" customHeight="1">
      <c r="A103" s="29">
        <v>11</v>
      </c>
      <c r="B103" s="206" t="s">
        <v>108</v>
      </c>
      <c r="C103" s="33">
        <v>5262</v>
      </c>
      <c r="D103" s="33">
        <v>4874.705595</v>
      </c>
      <c r="E103" s="32"/>
      <c r="F103" s="32"/>
      <c r="G103" s="32"/>
      <c r="H103" s="32"/>
      <c r="I103" s="32"/>
      <c r="J103" s="28"/>
      <c r="K103" s="28"/>
      <c r="L103" s="28"/>
      <c r="M103" s="213">
        <f t="shared" si="6"/>
        <v>1970</v>
      </c>
      <c r="N103" s="200">
        <v>1118</v>
      </c>
      <c r="O103" s="395">
        <v>177</v>
      </c>
      <c r="P103" s="200">
        <v>675</v>
      </c>
      <c r="Q103" s="214"/>
      <c r="R103" s="214"/>
      <c r="S103" s="214"/>
      <c r="T103" s="214"/>
      <c r="U103" s="211"/>
      <c r="V103" s="211"/>
      <c r="W103" s="211"/>
      <c r="X103" s="211"/>
      <c r="Y103" s="213"/>
      <c r="Z103" s="235"/>
      <c r="AA103" s="396"/>
      <c r="AB103" s="395"/>
      <c r="AC103" s="252"/>
      <c r="AD103" s="253"/>
    </row>
    <row r="104" spans="1:30" s="257" customFormat="1" ht="15.75" customHeight="1">
      <c r="A104" s="29">
        <v>12</v>
      </c>
      <c r="B104" s="206" t="s">
        <v>109</v>
      </c>
      <c r="C104" s="32"/>
      <c r="D104" s="32"/>
      <c r="E104" s="32"/>
      <c r="F104" s="32"/>
      <c r="G104" s="32"/>
      <c r="H104" s="32"/>
      <c r="I104" s="32"/>
      <c r="J104" s="28"/>
      <c r="K104" s="28"/>
      <c r="L104" s="28"/>
      <c r="M104" s="213">
        <f t="shared" si="6"/>
        <v>1362</v>
      </c>
      <c r="N104" s="200">
        <v>768</v>
      </c>
      <c r="O104" s="230">
        <v>167</v>
      </c>
      <c r="P104" s="200">
        <v>427</v>
      </c>
      <c r="Q104" s="214"/>
      <c r="R104" s="214"/>
      <c r="S104" s="214"/>
      <c r="T104" s="214"/>
      <c r="U104" s="211"/>
      <c r="V104" s="211"/>
      <c r="W104" s="211"/>
      <c r="X104" s="211"/>
      <c r="Y104" s="213"/>
      <c r="Z104" s="230"/>
      <c r="AA104" s="230"/>
      <c r="AB104" s="230"/>
      <c r="AC104" s="252"/>
      <c r="AD104" s="253"/>
    </row>
    <row r="105" spans="1:30" s="36" customFormat="1" ht="15.75" customHeight="1">
      <c r="A105" s="29">
        <v>13</v>
      </c>
      <c r="B105" s="206" t="s">
        <v>110</v>
      </c>
      <c r="C105" s="32"/>
      <c r="D105" s="32"/>
      <c r="E105" s="32"/>
      <c r="F105" s="32"/>
      <c r="G105" s="32"/>
      <c r="H105" s="32"/>
      <c r="I105" s="32"/>
      <c r="J105" s="28"/>
      <c r="K105" s="28"/>
      <c r="L105" s="28"/>
      <c r="M105" s="213">
        <f t="shared" si="6"/>
        <v>600</v>
      </c>
      <c r="N105" s="200">
        <v>411</v>
      </c>
      <c r="O105" s="230">
        <v>71</v>
      </c>
      <c r="P105" s="200">
        <v>118</v>
      </c>
      <c r="Q105" s="214"/>
      <c r="R105" s="214"/>
      <c r="S105" s="214"/>
      <c r="T105" s="214"/>
      <c r="U105" s="211"/>
      <c r="V105" s="211"/>
      <c r="W105" s="211"/>
      <c r="X105" s="211"/>
      <c r="Y105" s="213"/>
      <c r="Z105" s="230"/>
      <c r="AA105" s="230"/>
      <c r="AB105" s="230"/>
      <c r="AC105" s="28"/>
      <c r="AD105" s="236"/>
    </row>
    <row r="106" spans="1:30" s="36" customFormat="1" ht="15.75" customHeight="1">
      <c r="A106" s="29">
        <v>14</v>
      </c>
      <c r="B106" s="206" t="s">
        <v>111</v>
      </c>
      <c r="C106" s="32"/>
      <c r="D106" s="32"/>
      <c r="E106" s="32"/>
      <c r="F106" s="32"/>
      <c r="G106" s="32"/>
      <c r="H106" s="32"/>
      <c r="I106" s="32"/>
      <c r="J106" s="28"/>
      <c r="K106" s="28"/>
      <c r="L106" s="28"/>
      <c r="M106" s="213">
        <f t="shared" si="6"/>
        <v>322</v>
      </c>
      <c r="N106" s="200">
        <v>181</v>
      </c>
      <c r="O106" s="230">
        <v>18</v>
      </c>
      <c r="P106" s="200">
        <v>123</v>
      </c>
      <c r="Q106" s="214"/>
      <c r="R106" s="214"/>
      <c r="S106" s="214"/>
      <c r="T106" s="214"/>
      <c r="U106" s="211"/>
      <c r="V106" s="211"/>
      <c r="W106" s="211"/>
      <c r="X106" s="211"/>
      <c r="Y106" s="213"/>
      <c r="Z106" s="235"/>
      <c r="AA106" s="230"/>
      <c r="AB106" s="230"/>
      <c r="AC106" s="28"/>
      <c r="AD106" s="236"/>
    </row>
    <row r="107" spans="1:30" s="36" customFormat="1" ht="15.75" customHeight="1">
      <c r="A107" s="29">
        <v>15</v>
      </c>
      <c r="B107" s="206" t="s">
        <v>112</v>
      </c>
      <c r="C107" s="32"/>
      <c r="D107" s="32"/>
      <c r="E107" s="32"/>
      <c r="F107" s="32"/>
      <c r="G107" s="32"/>
      <c r="H107" s="32"/>
      <c r="I107" s="32"/>
      <c r="J107" s="28"/>
      <c r="K107" s="28"/>
      <c r="L107" s="28"/>
      <c r="M107" s="213">
        <f t="shared" si="6"/>
        <v>781</v>
      </c>
      <c r="N107" s="200">
        <v>373</v>
      </c>
      <c r="O107" s="230">
        <v>98</v>
      </c>
      <c r="P107" s="200">
        <v>310</v>
      </c>
      <c r="Q107" s="214"/>
      <c r="R107" s="214"/>
      <c r="S107" s="214"/>
      <c r="T107" s="214"/>
      <c r="U107" s="211"/>
      <c r="V107" s="211"/>
      <c r="W107" s="211"/>
      <c r="X107" s="211"/>
      <c r="Y107" s="213"/>
      <c r="Z107" s="230"/>
      <c r="AA107" s="230"/>
      <c r="AB107" s="230"/>
      <c r="AC107" s="28"/>
      <c r="AD107" s="236"/>
    </row>
    <row r="108" spans="1:30" s="36" customFormat="1" ht="15.75" customHeight="1">
      <c r="A108" s="29">
        <v>16</v>
      </c>
      <c r="B108" s="206" t="s">
        <v>113</v>
      </c>
      <c r="C108" s="32"/>
      <c r="D108" s="32"/>
      <c r="E108" s="32"/>
      <c r="F108" s="32"/>
      <c r="G108" s="32"/>
      <c r="H108" s="32"/>
      <c r="I108" s="32"/>
      <c r="J108" s="28"/>
      <c r="K108" s="28"/>
      <c r="L108" s="28"/>
      <c r="M108" s="213">
        <f t="shared" si="6"/>
        <v>329</v>
      </c>
      <c r="N108" s="200">
        <v>233</v>
      </c>
      <c r="O108" s="230">
        <v>15</v>
      </c>
      <c r="P108" s="200">
        <v>81</v>
      </c>
      <c r="Q108" s="214"/>
      <c r="R108" s="214"/>
      <c r="S108" s="214"/>
      <c r="T108" s="214"/>
      <c r="U108" s="211"/>
      <c r="V108" s="211"/>
      <c r="W108" s="211"/>
      <c r="X108" s="211"/>
      <c r="Y108" s="213"/>
      <c r="Z108" s="230"/>
      <c r="AA108" s="230"/>
      <c r="AB108" s="230"/>
      <c r="AC108" s="28"/>
      <c r="AD108" s="236"/>
    </row>
    <row r="109" spans="1:30" s="36" customFormat="1" ht="15.75" customHeight="1">
      <c r="A109" s="29">
        <v>17</v>
      </c>
      <c r="B109" s="206" t="s">
        <v>114</v>
      </c>
      <c r="C109" s="32"/>
      <c r="D109" s="32"/>
      <c r="E109" s="32"/>
      <c r="F109" s="32"/>
      <c r="G109" s="32"/>
      <c r="H109" s="32"/>
      <c r="I109" s="32"/>
      <c r="J109" s="28"/>
      <c r="K109" s="28"/>
      <c r="L109" s="28"/>
      <c r="M109" s="213">
        <f t="shared" si="6"/>
        <v>444</v>
      </c>
      <c r="N109" s="200">
        <v>220</v>
      </c>
      <c r="O109" s="230">
        <v>22</v>
      </c>
      <c r="P109" s="200">
        <v>202</v>
      </c>
      <c r="Q109" s="214"/>
      <c r="R109" s="214"/>
      <c r="S109" s="214"/>
      <c r="T109" s="214"/>
      <c r="U109" s="211"/>
      <c r="V109" s="211"/>
      <c r="W109" s="211"/>
      <c r="X109" s="211"/>
      <c r="Y109" s="213"/>
      <c r="Z109" s="230"/>
      <c r="AA109" s="230"/>
      <c r="AB109" s="230"/>
      <c r="AC109" s="28"/>
      <c r="AD109" s="236"/>
    </row>
    <row r="110" spans="1:30" s="36" customFormat="1" ht="15.75" customHeight="1">
      <c r="A110" s="29">
        <v>18</v>
      </c>
      <c r="B110" s="206" t="s">
        <v>184</v>
      </c>
      <c r="C110" s="32"/>
      <c r="D110" s="32"/>
      <c r="E110" s="32"/>
      <c r="F110" s="32"/>
      <c r="G110" s="32"/>
      <c r="H110" s="32"/>
      <c r="I110" s="32"/>
      <c r="J110" s="28"/>
      <c r="K110" s="28"/>
      <c r="L110" s="28"/>
      <c r="M110" s="213">
        <f t="shared" si="6"/>
        <v>2859</v>
      </c>
      <c r="N110" s="200">
        <v>1843</v>
      </c>
      <c r="O110" s="230">
        <v>87</v>
      </c>
      <c r="P110" s="200">
        <v>929</v>
      </c>
      <c r="Q110" s="214"/>
      <c r="R110" s="214"/>
      <c r="S110" s="214"/>
      <c r="T110" s="214"/>
      <c r="U110" s="211"/>
      <c r="V110" s="211"/>
      <c r="W110" s="211"/>
      <c r="X110" s="211"/>
      <c r="Y110" s="213"/>
      <c r="Z110" s="230"/>
      <c r="AA110" s="230"/>
      <c r="AB110" s="230"/>
      <c r="AC110" s="28"/>
      <c r="AD110" s="236"/>
    </row>
    <row r="111" spans="1:30" s="36" customFormat="1" ht="15.75" customHeight="1">
      <c r="A111" s="29">
        <v>19</v>
      </c>
      <c r="B111" s="206" t="s">
        <v>185</v>
      </c>
      <c r="C111" s="32"/>
      <c r="D111" s="32"/>
      <c r="E111" s="32"/>
      <c r="F111" s="32"/>
      <c r="G111" s="32"/>
      <c r="H111" s="32"/>
      <c r="I111" s="32"/>
      <c r="J111" s="28"/>
      <c r="K111" s="28"/>
      <c r="L111" s="28"/>
      <c r="M111" s="213">
        <f t="shared" si="6"/>
        <v>1318</v>
      </c>
      <c r="N111" s="200">
        <v>968</v>
      </c>
      <c r="O111" s="230">
        <v>2</v>
      </c>
      <c r="P111" s="200">
        <v>348</v>
      </c>
      <c r="Q111" s="214"/>
      <c r="R111" s="214"/>
      <c r="S111" s="255"/>
      <c r="T111" s="214"/>
      <c r="U111" s="211"/>
      <c r="V111" s="211"/>
      <c r="W111" s="211"/>
      <c r="X111" s="256"/>
      <c r="Y111" s="213"/>
      <c r="Z111" s="230"/>
      <c r="AA111" s="230"/>
      <c r="AB111" s="230"/>
      <c r="AC111" s="28"/>
      <c r="AD111" s="236"/>
    </row>
    <row r="112" spans="1:30" s="36" customFormat="1" ht="15.75" customHeight="1">
      <c r="A112" s="29">
        <v>20</v>
      </c>
      <c r="B112" s="206" t="s">
        <v>115</v>
      </c>
      <c r="C112" s="32"/>
      <c r="D112" s="32"/>
      <c r="E112" s="32"/>
      <c r="F112" s="32"/>
      <c r="G112" s="32"/>
      <c r="H112" s="32"/>
      <c r="I112" s="32"/>
      <c r="J112" s="28"/>
      <c r="K112" s="28"/>
      <c r="L112" s="28"/>
      <c r="M112" s="213">
        <f t="shared" si="6"/>
        <v>3920</v>
      </c>
      <c r="N112" s="200">
        <v>2483</v>
      </c>
      <c r="O112" s="230">
        <v>534</v>
      </c>
      <c r="P112" s="200">
        <v>903</v>
      </c>
      <c r="Q112" s="214"/>
      <c r="R112" s="214"/>
      <c r="S112" s="214"/>
      <c r="T112" s="214"/>
      <c r="U112" s="211"/>
      <c r="V112" s="211"/>
      <c r="W112" s="211"/>
      <c r="X112" s="211"/>
      <c r="Y112" s="213"/>
      <c r="Z112" s="397"/>
      <c r="AA112" s="397"/>
      <c r="AB112" s="397"/>
      <c r="AC112" s="28"/>
      <c r="AD112" s="236"/>
    </row>
    <row r="113" spans="1:30" s="257" customFormat="1" ht="18" customHeight="1">
      <c r="A113" s="263">
        <v>21</v>
      </c>
      <c r="B113" s="264" t="s">
        <v>186</v>
      </c>
      <c r="C113" s="265"/>
      <c r="D113" s="265"/>
      <c r="E113" s="265"/>
      <c r="F113" s="265"/>
      <c r="G113" s="265"/>
      <c r="H113" s="265"/>
      <c r="I113" s="265"/>
      <c r="J113" s="266"/>
      <c r="K113" s="266"/>
      <c r="L113" s="266"/>
      <c r="M113" s="267">
        <f t="shared" si="6"/>
        <v>1363</v>
      </c>
      <c r="N113" s="268">
        <v>803</v>
      </c>
      <c r="O113" s="269">
        <v>156</v>
      </c>
      <c r="P113" s="268">
        <v>404</v>
      </c>
      <c r="Q113" s="270"/>
      <c r="R113" s="271"/>
      <c r="S113" s="270"/>
      <c r="T113" s="270"/>
      <c r="U113" s="272"/>
      <c r="V113" s="272"/>
      <c r="W113" s="272"/>
      <c r="X113" s="273"/>
      <c r="Y113" s="267"/>
      <c r="Z113" s="269"/>
      <c r="AA113" s="269"/>
      <c r="AB113" s="269"/>
      <c r="AC113" s="266"/>
      <c r="AD113" s="253"/>
    </row>
    <row r="114" spans="1:30" s="370" customFormat="1" ht="12">
      <c r="A114" s="364"/>
      <c r="B114" s="365" t="s">
        <v>4</v>
      </c>
      <c r="C114" s="366"/>
      <c r="D114" s="364"/>
      <c r="E114" s="364"/>
      <c r="F114" s="364"/>
      <c r="G114" s="364"/>
      <c r="H114" s="364"/>
      <c r="I114" s="364"/>
      <c r="J114" s="364"/>
      <c r="K114" s="364"/>
      <c r="L114" s="364"/>
      <c r="M114" s="367">
        <f>SUM(M6,M29)</f>
        <v>45553</v>
      </c>
      <c r="N114" s="367">
        <f aca="true" t="shared" si="7" ref="N114:AC114">SUM(N6,N29)</f>
        <v>30851</v>
      </c>
      <c r="O114" s="367">
        <f t="shared" si="7"/>
        <v>3551</v>
      </c>
      <c r="P114" s="367">
        <f t="shared" si="7"/>
        <v>11151</v>
      </c>
      <c r="Q114" s="367">
        <f t="shared" si="7"/>
        <v>0</v>
      </c>
      <c r="R114" s="367">
        <f t="shared" si="7"/>
        <v>0</v>
      </c>
      <c r="S114" s="367">
        <f t="shared" si="7"/>
        <v>0</v>
      </c>
      <c r="T114" s="367">
        <f t="shared" si="7"/>
        <v>0</v>
      </c>
      <c r="U114" s="368">
        <f t="shared" si="7"/>
        <v>0</v>
      </c>
      <c r="V114" s="367">
        <f t="shared" si="7"/>
        <v>0</v>
      </c>
      <c r="W114" s="367">
        <f t="shared" si="7"/>
        <v>0</v>
      </c>
      <c r="X114" s="367">
        <f t="shared" si="7"/>
        <v>0</v>
      </c>
      <c r="Y114" s="367">
        <f t="shared" si="7"/>
        <v>0</v>
      </c>
      <c r="Z114" s="367">
        <f t="shared" si="7"/>
        <v>0</v>
      </c>
      <c r="AA114" s="367">
        <f t="shared" si="7"/>
        <v>0</v>
      </c>
      <c r="AB114" s="367">
        <f t="shared" si="7"/>
        <v>0</v>
      </c>
      <c r="AC114" s="367">
        <f t="shared" si="7"/>
        <v>0</v>
      </c>
      <c r="AD114" s="369"/>
    </row>
  </sheetData>
  <sheetProtection/>
  <mergeCells count="13">
    <mergeCell ref="A1:AC1"/>
    <mergeCell ref="X2:Z2"/>
    <mergeCell ref="AA2:AC2"/>
    <mergeCell ref="A3:A4"/>
    <mergeCell ref="B3:B4"/>
    <mergeCell ref="E3:I3"/>
    <mergeCell ref="J3:J4"/>
    <mergeCell ref="K3:K4"/>
    <mergeCell ref="L3:L4"/>
    <mergeCell ref="M3:P3"/>
    <mergeCell ref="Q3:T3"/>
    <mergeCell ref="U3:X3"/>
    <mergeCell ref="Y3:AC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6"/>
  <sheetViews>
    <sheetView tabSelected="1" view="pageLayout" zoomScaleNormal="80" workbookViewId="0" topLeftCell="A1">
      <selection activeCell="J9" sqref="J9"/>
    </sheetView>
  </sheetViews>
  <sheetFormatPr defaultColWidth="7.875" defaultRowHeight="15.75"/>
  <cols>
    <col min="1" max="1" width="3.625" style="351" customWidth="1"/>
    <col min="2" max="2" width="31.75390625" style="136" customWidth="1"/>
    <col min="3" max="3" width="11.25390625" style="136" hidden="1" customWidth="1"/>
    <col min="4" max="4" width="7.75390625" style="137" customWidth="1"/>
    <col min="5" max="5" width="5.50390625" style="137" customWidth="1"/>
    <col min="6" max="6" width="6.125" style="137" customWidth="1"/>
    <col min="7" max="7" width="6.75390625" style="138" customWidth="1"/>
    <col min="8" max="8" width="5.625" style="137" customWidth="1"/>
    <col min="9" max="9" width="6.625" style="137" customWidth="1"/>
    <col min="10" max="10" width="6.375" style="137" customWidth="1"/>
    <col min="11" max="11" width="5.875" style="137" customWidth="1"/>
    <col min="12" max="13" width="7.625" style="137" customWidth="1"/>
    <col min="14" max="14" width="7.875" style="137" customWidth="1"/>
    <col min="15" max="15" width="5.75390625" style="139" customWidth="1"/>
    <col min="16" max="16" width="5.125" style="139" customWidth="1"/>
    <col min="17" max="17" width="6.875" style="137" customWidth="1"/>
    <col min="18" max="18" width="7.75390625" style="156" customWidth="1"/>
    <col min="19" max="19" width="6.375" style="135" hidden="1" customWidth="1"/>
    <col min="20" max="16384" width="7.875" style="136" customWidth="1"/>
  </cols>
  <sheetData>
    <row r="1" spans="1:18" ht="15.75">
      <c r="A1" s="437" t="s">
        <v>295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</row>
    <row r="2" spans="1:18" ht="16.5">
      <c r="A2" s="352"/>
      <c r="B2" s="140"/>
      <c r="C2" s="140"/>
      <c r="D2" s="141"/>
      <c r="E2" s="141"/>
      <c r="F2" s="141"/>
      <c r="G2" s="142"/>
      <c r="H2" s="141"/>
      <c r="I2" s="141"/>
      <c r="J2" s="141"/>
      <c r="K2" s="141"/>
      <c r="L2" s="141"/>
      <c r="M2" s="141"/>
      <c r="N2" s="141"/>
      <c r="O2" s="143"/>
      <c r="P2" s="143"/>
      <c r="Q2" s="141" t="s">
        <v>297</v>
      </c>
      <c r="R2" s="419"/>
    </row>
    <row r="3" spans="1:19" s="349" customFormat="1" ht="29.25" customHeight="1">
      <c r="A3" s="438" t="s">
        <v>117</v>
      </c>
      <c r="B3" s="440" t="s">
        <v>2</v>
      </c>
      <c r="C3" s="347"/>
      <c r="D3" s="442" t="s">
        <v>290</v>
      </c>
      <c r="E3" s="443"/>
      <c r="F3" s="443"/>
      <c r="G3" s="443"/>
      <c r="H3" s="444"/>
      <c r="I3" s="433" t="s">
        <v>291</v>
      </c>
      <c r="J3" s="434"/>
      <c r="K3" s="434"/>
      <c r="L3" s="434"/>
      <c r="M3" s="435"/>
      <c r="N3" s="446" t="s">
        <v>292</v>
      </c>
      <c r="O3" s="447"/>
      <c r="P3" s="447"/>
      <c r="Q3" s="447"/>
      <c r="R3" s="448"/>
      <c r="S3" s="445" t="s">
        <v>119</v>
      </c>
    </row>
    <row r="4" spans="1:19" s="349" customFormat="1" ht="110.25" customHeight="1">
      <c r="A4" s="439"/>
      <c r="B4" s="441"/>
      <c r="C4" s="350" t="s">
        <v>270</v>
      </c>
      <c r="D4" s="348" t="s">
        <v>120</v>
      </c>
      <c r="E4" s="348" t="s">
        <v>121</v>
      </c>
      <c r="F4" s="348" t="s">
        <v>122</v>
      </c>
      <c r="G4" s="348" t="s">
        <v>123</v>
      </c>
      <c r="H4" s="348" t="s">
        <v>124</v>
      </c>
      <c r="I4" s="348" t="s">
        <v>125</v>
      </c>
      <c r="J4" s="348" t="s">
        <v>126</v>
      </c>
      <c r="K4" s="348" t="s">
        <v>127</v>
      </c>
      <c r="L4" s="348" t="s">
        <v>128</v>
      </c>
      <c r="M4" s="420" t="s">
        <v>118</v>
      </c>
      <c r="N4" s="348" t="s">
        <v>120</v>
      </c>
      <c r="O4" s="348" t="s">
        <v>121</v>
      </c>
      <c r="P4" s="348" t="s">
        <v>122</v>
      </c>
      <c r="Q4" s="348" t="s">
        <v>128</v>
      </c>
      <c r="R4" s="422" t="s">
        <v>118</v>
      </c>
      <c r="S4" s="445"/>
    </row>
    <row r="5" spans="1:19" s="146" customFormat="1" ht="12">
      <c r="A5" s="353">
        <v>1</v>
      </c>
      <c r="B5" s="144">
        <v>2</v>
      </c>
      <c r="C5" s="144"/>
      <c r="D5" s="144" t="s">
        <v>257</v>
      </c>
      <c r="E5" s="144">
        <v>4</v>
      </c>
      <c r="F5" s="144">
        <v>5</v>
      </c>
      <c r="G5" s="144">
        <v>6</v>
      </c>
      <c r="H5" s="144">
        <v>7</v>
      </c>
      <c r="I5" s="144" t="s">
        <v>258</v>
      </c>
      <c r="J5" s="144">
        <v>9</v>
      </c>
      <c r="K5" s="144">
        <v>10</v>
      </c>
      <c r="L5" s="144">
        <v>11</v>
      </c>
      <c r="M5" s="144">
        <v>12</v>
      </c>
      <c r="N5" s="144" t="s">
        <v>294</v>
      </c>
      <c r="O5" s="145">
        <v>13</v>
      </c>
      <c r="P5" s="145">
        <v>14</v>
      </c>
      <c r="Q5" s="144">
        <v>15</v>
      </c>
      <c r="R5" s="144">
        <v>16</v>
      </c>
      <c r="S5" s="144"/>
    </row>
    <row r="6" spans="1:19" s="147" customFormat="1" ht="18.75" customHeight="1">
      <c r="A6" s="354" t="s">
        <v>19</v>
      </c>
      <c r="B6" s="276" t="s">
        <v>20</v>
      </c>
      <c r="C6" s="276"/>
      <c r="D6" s="305">
        <f>SUM(D7,D8,D28)</f>
        <v>875</v>
      </c>
      <c r="E6" s="305">
        <f aca="true" t="shared" si="0" ref="E6:R6">SUM(E7,E8,E28)</f>
        <v>875</v>
      </c>
      <c r="F6" s="398">
        <f t="shared" si="0"/>
        <v>171</v>
      </c>
      <c r="G6" s="305">
        <f t="shared" si="0"/>
        <v>0</v>
      </c>
      <c r="H6" s="305">
        <f t="shared" si="0"/>
        <v>0</v>
      </c>
      <c r="I6" s="305">
        <f t="shared" si="0"/>
        <v>6</v>
      </c>
      <c r="J6" s="305">
        <f t="shared" si="0"/>
        <v>6</v>
      </c>
      <c r="K6" s="305">
        <f t="shared" si="0"/>
        <v>0</v>
      </c>
      <c r="L6" s="305">
        <f t="shared" si="0"/>
        <v>0</v>
      </c>
      <c r="M6" s="305"/>
      <c r="N6" s="305">
        <f t="shared" si="0"/>
        <v>0</v>
      </c>
      <c r="O6" s="305">
        <f t="shared" si="0"/>
        <v>0</v>
      </c>
      <c r="P6" s="305">
        <f t="shared" si="0"/>
        <v>0</v>
      </c>
      <c r="Q6" s="305">
        <f t="shared" si="0"/>
        <v>0</v>
      </c>
      <c r="R6" s="305">
        <f t="shared" si="0"/>
        <v>0</v>
      </c>
      <c r="S6" s="306"/>
    </row>
    <row r="7" spans="1:19" ht="18.75" customHeight="1">
      <c r="A7" s="355"/>
      <c r="B7" s="277" t="s">
        <v>21</v>
      </c>
      <c r="C7" s="277"/>
      <c r="D7" s="298">
        <v>6</v>
      </c>
      <c r="E7" s="290">
        <v>6</v>
      </c>
      <c r="F7" s="399"/>
      <c r="G7" s="307"/>
      <c r="H7" s="290"/>
      <c r="I7" s="298">
        <v>6</v>
      </c>
      <c r="J7" s="307">
        <v>6</v>
      </c>
      <c r="K7" s="307"/>
      <c r="L7" s="307"/>
      <c r="M7" s="307"/>
      <c r="N7" s="287">
        <f>O7+P7</f>
        <v>0</v>
      </c>
      <c r="O7" s="289"/>
      <c r="P7" s="289"/>
      <c r="Q7" s="287"/>
      <c r="R7" s="287"/>
      <c r="S7" s="287"/>
    </row>
    <row r="8" spans="1:19" ht="15">
      <c r="A8" s="355" t="s">
        <v>22</v>
      </c>
      <c r="B8" s="277" t="s">
        <v>23</v>
      </c>
      <c r="C8" s="277"/>
      <c r="D8" s="298">
        <f>SUM(D9:D27)</f>
        <v>752</v>
      </c>
      <c r="E8" s="298">
        <f aca="true" t="shared" si="1" ref="E8:R8">SUM(E9:E27)</f>
        <v>752</v>
      </c>
      <c r="F8" s="400">
        <f t="shared" si="1"/>
        <v>94</v>
      </c>
      <c r="G8" s="298">
        <f t="shared" si="1"/>
        <v>0</v>
      </c>
      <c r="H8" s="298">
        <f t="shared" si="1"/>
        <v>0</v>
      </c>
      <c r="I8" s="298">
        <f t="shared" si="1"/>
        <v>0</v>
      </c>
      <c r="J8" s="298">
        <f t="shared" si="1"/>
        <v>0</v>
      </c>
      <c r="K8" s="298">
        <f t="shared" si="1"/>
        <v>0</v>
      </c>
      <c r="L8" s="298">
        <f t="shared" si="1"/>
        <v>0</v>
      </c>
      <c r="M8" s="298"/>
      <c r="N8" s="298">
        <f t="shared" si="1"/>
        <v>0</v>
      </c>
      <c r="O8" s="298">
        <f t="shared" si="1"/>
        <v>0</v>
      </c>
      <c r="P8" s="298">
        <f t="shared" si="1"/>
        <v>0</v>
      </c>
      <c r="Q8" s="298">
        <f t="shared" si="1"/>
        <v>0</v>
      </c>
      <c r="R8" s="298">
        <f t="shared" si="1"/>
        <v>0</v>
      </c>
      <c r="S8" s="287"/>
    </row>
    <row r="9" spans="1:19" ht="15">
      <c r="A9" s="356">
        <v>1</v>
      </c>
      <c r="B9" s="278" t="s">
        <v>24</v>
      </c>
      <c r="C9" s="278"/>
      <c r="D9" s="288">
        <v>13</v>
      </c>
      <c r="E9" s="288">
        <v>13</v>
      </c>
      <c r="F9" s="399"/>
      <c r="G9" s="307"/>
      <c r="H9" s="290"/>
      <c r="I9" s="287"/>
      <c r="J9" s="288"/>
      <c r="K9" s="287"/>
      <c r="L9" s="288"/>
      <c r="M9" s="288"/>
      <c r="N9" s="287"/>
      <c r="O9" s="289"/>
      <c r="P9" s="289"/>
      <c r="Q9" s="289"/>
      <c r="R9" s="287"/>
      <c r="S9" s="287"/>
    </row>
    <row r="10" spans="1:19" ht="15">
      <c r="A10" s="356">
        <v>2</v>
      </c>
      <c r="B10" s="278" t="s">
        <v>25</v>
      </c>
      <c r="C10" s="278"/>
      <c r="D10" s="288">
        <v>17</v>
      </c>
      <c r="E10" s="288">
        <v>17</v>
      </c>
      <c r="F10" s="399"/>
      <c r="G10" s="308"/>
      <c r="H10" s="290"/>
      <c r="I10" s="287"/>
      <c r="J10" s="288"/>
      <c r="K10" s="287"/>
      <c r="L10" s="288"/>
      <c r="M10" s="288"/>
      <c r="N10" s="287"/>
      <c r="O10" s="289"/>
      <c r="P10" s="289"/>
      <c r="Q10" s="289"/>
      <c r="R10" s="287"/>
      <c r="S10" s="287"/>
    </row>
    <row r="11" spans="1:19" ht="18" customHeight="1">
      <c r="A11" s="356">
        <v>3</v>
      </c>
      <c r="B11" s="278" t="s">
        <v>26</v>
      </c>
      <c r="C11" s="278"/>
      <c r="D11" s="288">
        <v>19</v>
      </c>
      <c r="E11" s="288">
        <v>19</v>
      </c>
      <c r="F11" s="399"/>
      <c r="G11" s="287"/>
      <c r="H11" s="290"/>
      <c r="I11" s="287"/>
      <c r="J11" s="288"/>
      <c r="K11" s="287"/>
      <c r="L11" s="288"/>
      <c r="M11" s="288"/>
      <c r="N11" s="287"/>
      <c r="O11" s="289"/>
      <c r="P11" s="289"/>
      <c r="Q11" s="289"/>
      <c r="R11" s="287"/>
      <c r="S11" s="287"/>
    </row>
    <row r="12" spans="1:19" ht="18" customHeight="1">
      <c r="A12" s="356">
        <v>4</v>
      </c>
      <c r="B12" s="278" t="s">
        <v>27</v>
      </c>
      <c r="C12" s="278"/>
      <c r="D12" s="288">
        <v>53</v>
      </c>
      <c r="E12" s="288">
        <v>53</v>
      </c>
      <c r="F12" s="399"/>
      <c r="G12" s="287"/>
      <c r="H12" s="290"/>
      <c r="I12" s="287"/>
      <c r="J12" s="288"/>
      <c r="K12" s="287"/>
      <c r="L12" s="288"/>
      <c r="M12" s="288"/>
      <c r="N12" s="287"/>
      <c r="O12" s="289"/>
      <c r="P12" s="289"/>
      <c r="Q12" s="289"/>
      <c r="R12" s="287"/>
      <c r="S12" s="287"/>
    </row>
    <row r="13" spans="1:19" ht="18" customHeight="1">
      <c r="A13" s="356">
        <v>5</v>
      </c>
      <c r="B13" s="278" t="s">
        <v>28</v>
      </c>
      <c r="C13" s="278"/>
      <c r="D13" s="288">
        <v>27</v>
      </c>
      <c r="E13" s="288">
        <v>27</v>
      </c>
      <c r="F13" s="399"/>
      <c r="G13" s="287"/>
      <c r="H13" s="290"/>
      <c r="I13" s="287"/>
      <c r="J13" s="288"/>
      <c r="K13" s="287"/>
      <c r="L13" s="288"/>
      <c r="M13" s="288"/>
      <c r="N13" s="287"/>
      <c r="O13" s="289"/>
      <c r="P13" s="289"/>
      <c r="Q13" s="289"/>
      <c r="R13" s="287"/>
      <c r="S13" s="287"/>
    </row>
    <row r="14" spans="1:19" ht="18" customHeight="1">
      <c r="A14" s="356">
        <v>6</v>
      </c>
      <c r="B14" s="278" t="s">
        <v>29</v>
      </c>
      <c r="C14" s="278"/>
      <c r="D14" s="288">
        <v>22</v>
      </c>
      <c r="E14" s="288">
        <v>22</v>
      </c>
      <c r="F14" s="399"/>
      <c r="G14" s="287"/>
      <c r="H14" s="290"/>
      <c r="I14" s="287"/>
      <c r="J14" s="288"/>
      <c r="K14" s="287"/>
      <c r="L14" s="288"/>
      <c r="M14" s="288"/>
      <c r="N14" s="287"/>
      <c r="O14" s="289"/>
      <c r="P14" s="289"/>
      <c r="Q14" s="289"/>
      <c r="R14" s="287"/>
      <c r="S14" s="287"/>
    </row>
    <row r="15" spans="1:19" ht="18" customHeight="1">
      <c r="A15" s="356">
        <v>7</v>
      </c>
      <c r="B15" s="278" t="s">
        <v>30</v>
      </c>
      <c r="C15" s="278"/>
      <c r="D15" s="288">
        <v>14</v>
      </c>
      <c r="E15" s="288">
        <v>14</v>
      </c>
      <c r="F15" s="399"/>
      <c r="G15" s="287"/>
      <c r="H15" s="290"/>
      <c r="I15" s="287"/>
      <c r="J15" s="288"/>
      <c r="K15" s="287"/>
      <c r="L15" s="288"/>
      <c r="M15" s="288"/>
      <c r="N15" s="287"/>
      <c r="O15" s="289"/>
      <c r="P15" s="289"/>
      <c r="Q15" s="289"/>
      <c r="R15" s="287"/>
      <c r="S15" s="287"/>
    </row>
    <row r="16" spans="1:19" ht="18" customHeight="1">
      <c r="A16" s="356">
        <v>8</v>
      </c>
      <c r="B16" s="278" t="s">
        <v>31</v>
      </c>
      <c r="C16" s="278"/>
      <c r="D16" s="288">
        <v>20</v>
      </c>
      <c r="E16" s="288">
        <v>20</v>
      </c>
      <c r="F16" s="399"/>
      <c r="G16" s="287"/>
      <c r="H16" s="290"/>
      <c r="I16" s="287"/>
      <c r="J16" s="288"/>
      <c r="K16" s="287"/>
      <c r="L16" s="288"/>
      <c r="M16" s="288"/>
      <c r="N16" s="287"/>
      <c r="O16" s="289"/>
      <c r="P16" s="289"/>
      <c r="Q16" s="289"/>
      <c r="R16" s="287"/>
      <c r="S16" s="287"/>
    </row>
    <row r="17" spans="1:20" s="148" customFormat="1" ht="18" customHeight="1">
      <c r="A17" s="356">
        <v>9</v>
      </c>
      <c r="B17" s="279" t="s">
        <v>129</v>
      </c>
      <c r="C17" s="279"/>
      <c r="D17" s="288">
        <v>72</v>
      </c>
      <c r="E17" s="288">
        <v>72</v>
      </c>
      <c r="F17" s="399"/>
      <c r="G17" s="287"/>
      <c r="H17" s="290"/>
      <c r="I17" s="287"/>
      <c r="J17" s="288"/>
      <c r="K17" s="287"/>
      <c r="L17" s="288"/>
      <c r="M17" s="288"/>
      <c r="N17" s="287"/>
      <c r="O17" s="289"/>
      <c r="P17" s="289"/>
      <c r="Q17" s="289"/>
      <c r="R17" s="290"/>
      <c r="S17" s="289"/>
      <c r="T17" s="136"/>
    </row>
    <row r="18" spans="1:19" ht="18" customHeight="1">
      <c r="A18" s="356">
        <v>10</v>
      </c>
      <c r="B18" s="278" t="s">
        <v>33</v>
      </c>
      <c r="C18" s="278"/>
      <c r="D18" s="288">
        <v>43</v>
      </c>
      <c r="E18" s="288">
        <v>43</v>
      </c>
      <c r="F18" s="399"/>
      <c r="G18" s="287"/>
      <c r="H18" s="290"/>
      <c r="I18" s="287"/>
      <c r="J18" s="288"/>
      <c r="K18" s="287"/>
      <c r="L18" s="288"/>
      <c r="M18" s="288"/>
      <c r="N18" s="287"/>
      <c r="O18" s="289"/>
      <c r="P18" s="289"/>
      <c r="Q18" s="289"/>
      <c r="R18" s="290"/>
      <c r="S18" s="287"/>
    </row>
    <row r="19" spans="1:19" ht="18" customHeight="1">
      <c r="A19" s="356">
        <v>11</v>
      </c>
      <c r="B19" s="278" t="s">
        <v>130</v>
      </c>
      <c r="C19" s="278"/>
      <c r="D19" s="288">
        <v>16</v>
      </c>
      <c r="E19" s="288">
        <v>16</v>
      </c>
      <c r="F19" s="399">
        <v>84</v>
      </c>
      <c r="G19" s="287"/>
      <c r="H19" s="290"/>
      <c r="I19" s="287"/>
      <c r="J19" s="288"/>
      <c r="K19" s="287"/>
      <c r="L19" s="288"/>
      <c r="M19" s="288"/>
      <c r="N19" s="287"/>
      <c r="O19" s="289"/>
      <c r="P19" s="289"/>
      <c r="Q19" s="289"/>
      <c r="R19" s="290"/>
      <c r="S19" s="287"/>
    </row>
    <row r="20" spans="1:19" ht="18" customHeight="1">
      <c r="A20" s="356">
        <v>12</v>
      </c>
      <c r="B20" s="278" t="s">
        <v>131</v>
      </c>
      <c r="C20" s="278"/>
      <c r="D20" s="288">
        <v>24</v>
      </c>
      <c r="E20" s="288">
        <v>24</v>
      </c>
      <c r="F20" s="399"/>
      <c r="G20" s="287"/>
      <c r="H20" s="290"/>
      <c r="I20" s="287"/>
      <c r="J20" s="288"/>
      <c r="K20" s="287"/>
      <c r="L20" s="288"/>
      <c r="M20" s="288"/>
      <c r="N20" s="287"/>
      <c r="O20" s="289"/>
      <c r="P20" s="289"/>
      <c r="Q20" s="289"/>
      <c r="R20" s="290"/>
      <c r="S20" s="287"/>
    </row>
    <row r="21" spans="1:19" ht="18" customHeight="1">
      <c r="A21" s="356">
        <v>13</v>
      </c>
      <c r="B21" s="278" t="s">
        <v>272</v>
      </c>
      <c r="C21" s="278"/>
      <c r="D21" s="288">
        <v>26</v>
      </c>
      <c r="E21" s="288">
        <v>26</v>
      </c>
      <c r="F21" s="399"/>
      <c r="G21" s="287"/>
      <c r="H21" s="290"/>
      <c r="I21" s="287"/>
      <c r="J21" s="288"/>
      <c r="K21" s="287"/>
      <c r="L21" s="288"/>
      <c r="M21" s="288"/>
      <c r="N21" s="287"/>
      <c r="O21" s="289"/>
      <c r="P21" s="289"/>
      <c r="Q21" s="289"/>
      <c r="R21" s="290"/>
      <c r="S21" s="287"/>
    </row>
    <row r="22" spans="1:19" ht="18" customHeight="1">
      <c r="A22" s="356">
        <v>14</v>
      </c>
      <c r="B22" s="278" t="s">
        <v>132</v>
      </c>
      <c r="C22" s="278"/>
      <c r="D22" s="288">
        <v>93</v>
      </c>
      <c r="E22" s="288">
        <v>93</v>
      </c>
      <c r="F22" s="399"/>
      <c r="G22" s="291"/>
      <c r="H22" s="290"/>
      <c r="I22" s="287"/>
      <c r="J22" s="288"/>
      <c r="K22" s="291"/>
      <c r="L22" s="288"/>
      <c r="M22" s="288"/>
      <c r="N22" s="287"/>
      <c r="O22" s="289"/>
      <c r="P22" s="289"/>
      <c r="Q22" s="289"/>
      <c r="R22" s="290"/>
      <c r="S22" s="287"/>
    </row>
    <row r="23" spans="1:19" ht="18" customHeight="1">
      <c r="A23" s="356">
        <v>15</v>
      </c>
      <c r="B23" s="279" t="s">
        <v>38</v>
      </c>
      <c r="C23" s="279"/>
      <c r="D23" s="288">
        <v>54</v>
      </c>
      <c r="E23" s="288">
        <v>54</v>
      </c>
      <c r="F23" s="399">
        <v>5</v>
      </c>
      <c r="G23" s="291"/>
      <c r="H23" s="290"/>
      <c r="I23" s="287"/>
      <c r="J23" s="288"/>
      <c r="K23" s="291"/>
      <c r="L23" s="288"/>
      <c r="M23" s="288"/>
      <c r="N23" s="287"/>
      <c r="O23" s="289"/>
      <c r="P23" s="289"/>
      <c r="Q23" s="289"/>
      <c r="R23" s="290"/>
      <c r="S23" s="287"/>
    </row>
    <row r="24" spans="1:19" ht="18" customHeight="1">
      <c r="A24" s="356">
        <v>16</v>
      </c>
      <c r="B24" s="279" t="s">
        <v>133</v>
      </c>
      <c r="C24" s="279"/>
      <c r="D24" s="288">
        <v>95</v>
      </c>
      <c r="E24" s="288">
        <v>95</v>
      </c>
      <c r="F24" s="399"/>
      <c r="G24" s="291"/>
      <c r="H24" s="290"/>
      <c r="I24" s="287"/>
      <c r="J24" s="288"/>
      <c r="K24" s="291"/>
      <c r="L24" s="288"/>
      <c r="M24" s="288"/>
      <c r="N24" s="287"/>
      <c r="O24" s="289"/>
      <c r="P24" s="289"/>
      <c r="Q24" s="289"/>
      <c r="R24" s="290"/>
      <c r="S24" s="287"/>
    </row>
    <row r="25" spans="1:19" ht="18" customHeight="1">
      <c r="A25" s="356">
        <v>17</v>
      </c>
      <c r="B25" s="279" t="s">
        <v>134</v>
      </c>
      <c r="C25" s="279"/>
      <c r="D25" s="288">
        <v>47</v>
      </c>
      <c r="E25" s="288">
        <v>47</v>
      </c>
      <c r="F25" s="399"/>
      <c r="G25" s="291"/>
      <c r="H25" s="290"/>
      <c r="I25" s="287"/>
      <c r="J25" s="288"/>
      <c r="K25" s="291"/>
      <c r="L25" s="288"/>
      <c r="M25" s="288"/>
      <c r="N25" s="287"/>
      <c r="O25" s="289"/>
      <c r="P25" s="289"/>
      <c r="Q25" s="289"/>
      <c r="R25" s="290"/>
      <c r="S25" s="287"/>
    </row>
    <row r="26" spans="1:20" s="148" customFormat="1" ht="18" customHeight="1">
      <c r="A26" s="356">
        <v>18</v>
      </c>
      <c r="B26" s="279" t="s">
        <v>135</v>
      </c>
      <c r="C26" s="279"/>
      <c r="D26" s="288">
        <v>41</v>
      </c>
      <c r="E26" s="288">
        <v>41</v>
      </c>
      <c r="F26" s="399"/>
      <c r="G26" s="291"/>
      <c r="H26" s="290"/>
      <c r="I26" s="287"/>
      <c r="J26" s="288"/>
      <c r="K26" s="291"/>
      <c r="L26" s="288"/>
      <c r="M26" s="288"/>
      <c r="N26" s="287"/>
      <c r="O26" s="289"/>
      <c r="P26" s="289"/>
      <c r="Q26" s="289"/>
      <c r="R26" s="290"/>
      <c r="S26" s="289"/>
      <c r="T26" s="136"/>
    </row>
    <row r="27" spans="1:19" ht="18" customHeight="1">
      <c r="A27" s="356">
        <v>19</v>
      </c>
      <c r="B27" s="278" t="s">
        <v>42</v>
      </c>
      <c r="C27" s="278"/>
      <c r="D27" s="288">
        <v>56</v>
      </c>
      <c r="E27" s="288">
        <v>56</v>
      </c>
      <c r="F27" s="399">
        <v>5</v>
      </c>
      <c r="G27" s="291"/>
      <c r="H27" s="290"/>
      <c r="I27" s="287"/>
      <c r="J27" s="288"/>
      <c r="K27" s="291"/>
      <c r="L27" s="288"/>
      <c r="M27" s="288"/>
      <c r="N27" s="287"/>
      <c r="O27" s="289"/>
      <c r="P27" s="289"/>
      <c r="Q27" s="289"/>
      <c r="R27" s="290"/>
      <c r="S27" s="287"/>
    </row>
    <row r="28" spans="1:19" s="274" customFormat="1" ht="18" customHeight="1">
      <c r="A28" s="357" t="s">
        <v>43</v>
      </c>
      <c r="B28" s="285" t="s">
        <v>44</v>
      </c>
      <c r="C28" s="285"/>
      <c r="D28" s="293">
        <v>117</v>
      </c>
      <c r="E28" s="293">
        <v>117</v>
      </c>
      <c r="F28" s="401">
        <v>77</v>
      </c>
      <c r="G28" s="292"/>
      <c r="H28" s="296"/>
      <c r="I28" s="294"/>
      <c r="J28" s="293"/>
      <c r="K28" s="292"/>
      <c r="L28" s="293"/>
      <c r="M28" s="293"/>
      <c r="N28" s="294"/>
      <c r="O28" s="295"/>
      <c r="P28" s="295"/>
      <c r="Q28" s="295"/>
      <c r="R28" s="296"/>
      <c r="S28" s="294"/>
    </row>
    <row r="29" spans="1:19" s="147" customFormat="1" ht="18" customHeight="1">
      <c r="A29" s="358" t="s">
        <v>45</v>
      </c>
      <c r="B29" s="277" t="s">
        <v>273</v>
      </c>
      <c r="C29" s="262">
        <f>C30+C92</f>
        <v>12886</v>
      </c>
      <c r="D29" s="297">
        <f>D30+D92</f>
        <v>20282</v>
      </c>
      <c r="E29" s="297">
        <f aca="true" t="shared" si="2" ref="E29:R29">E30+E92</f>
        <v>0</v>
      </c>
      <c r="F29" s="297">
        <f t="shared" si="2"/>
        <v>20282</v>
      </c>
      <c r="G29" s="297">
        <f t="shared" si="2"/>
        <v>0</v>
      </c>
      <c r="H29" s="297">
        <f t="shared" si="2"/>
        <v>0</v>
      </c>
      <c r="I29" s="297">
        <f t="shared" si="2"/>
        <v>0</v>
      </c>
      <c r="J29" s="297">
        <f t="shared" si="2"/>
        <v>0</v>
      </c>
      <c r="K29" s="297">
        <f t="shared" si="2"/>
        <v>0</v>
      </c>
      <c r="L29" s="297">
        <f t="shared" si="2"/>
        <v>0</v>
      </c>
      <c r="M29" s="297"/>
      <c r="N29" s="297">
        <f t="shared" si="2"/>
        <v>0</v>
      </c>
      <c r="O29" s="297">
        <f t="shared" si="2"/>
        <v>0</v>
      </c>
      <c r="P29" s="297">
        <f t="shared" si="2"/>
        <v>0</v>
      </c>
      <c r="Q29" s="297">
        <f t="shared" si="2"/>
        <v>0</v>
      </c>
      <c r="R29" s="297">
        <f t="shared" si="2"/>
        <v>0</v>
      </c>
      <c r="S29" s="297"/>
    </row>
    <row r="30" spans="1:19" s="149" customFormat="1" ht="29.25" customHeight="1">
      <c r="A30" s="358" t="s">
        <v>22</v>
      </c>
      <c r="B30" s="280" t="s">
        <v>47</v>
      </c>
      <c r="C30" s="275">
        <f>SUM(C31:C91)</f>
        <v>12886</v>
      </c>
      <c r="D30" s="298">
        <f>SUM(D31:D91)</f>
        <v>20282</v>
      </c>
      <c r="E30" s="298">
        <f aca="true" t="shared" si="3" ref="E30:R30">SUM(E31:E91)</f>
        <v>0</v>
      </c>
      <c r="F30" s="298">
        <f t="shared" si="3"/>
        <v>20282</v>
      </c>
      <c r="G30" s="298">
        <f t="shared" si="3"/>
        <v>0</v>
      </c>
      <c r="H30" s="298">
        <f t="shared" si="3"/>
        <v>0</v>
      </c>
      <c r="I30" s="298">
        <f t="shared" si="3"/>
        <v>0</v>
      </c>
      <c r="J30" s="298">
        <f t="shared" si="3"/>
        <v>0</v>
      </c>
      <c r="K30" s="298">
        <f t="shared" si="3"/>
        <v>0</v>
      </c>
      <c r="L30" s="298">
        <f t="shared" si="3"/>
        <v>0</v>
      </c>
      <c r="M30" s="298"/>
      <c r="N30" s="298">
        <f t="shared" si="3"/>
        <v>0</v>
      </c>
      <c r="O30" s="298">
        <f t="shared" si="3"/>
        <v>0</v>
      </c>
      <c r="P30" s="298">
        <f t="shared" si="3"/>
        <v>0</v>
      </c>
      <c r="Q30" s="298">
        <f t="shared" si="3"/>
        <v>0</v>
      </c>
      <c r="R30" s="298">
        <f t="shared" si="3"/>
        <v>0</v>
      </c>
      <c r="S30" s="290"/>
    </row>
    <row r="31" spans="1:19" ht="18" customHeight="1">
      <c r="A31" s="359">
        <v>1</v>
      </c>
      <c r="B31" s="205" t="s">
        <v>48</v>
      </c>
      <c r="C31" s="205">
        <v>1500</v>
      </c>
      <c r="D31" s="309">
        <v>1350</v>
      </c>
      <c r="E31" s="299"/>
      <c r="F31" s="299">
        <v>1350</v>
      </c>
      <c r="G31" s="299"/>
      <c r="H31" s="301"/>
      <c r="I31" s="309"/>
      <c r="J31" s="300"/>
      <c r="K31" s="299"/>
      <c r="L31" s="299"/>
      <c r="M31" s="299"/>
      <c r="N31" s="299"/>
      <c r="O31" s="289"/>
      <c r="P31" s="289"/>
      <c r="Q31" s="289"/>
      <c r="R31" s="299"/>
      <c r="S31" s="299"/>
    </row>
    <row r="32" spans="1:19" ht="18" customHeight="1">
      <c r="A32" s="359">
        <v>2</v>
      </c>
      <c r="B32" s="206" t="s">
        <v>136</v>
      </c>
      <c r="C32" s="206">
        <v>370</v>
      </c>
      <c r="D32" s="309">
        <f aca="true" t="shared" si="4" ref="D32:D96">E32+F32+G32+H32</f>
        <v>370</v>
      </c>
      <c r="E32" s="299"/>
      <c r="F32" s="299">
        <v>370</v>
      </c>
      <c r="G32" s="299"/>
      <c r="H32" s="301"/>
      <c r="I32" s="309"/>
      <c r="J32" s="300"/>
      <c r="K32" s="299"/>
      <c r="L32" s="299"/>
      <c r="M32" s="299"/>
      <c r="N32" s="299"/>
      <c r="O32" s="289"/>
      <c r="P32" s="289"/>
      <c r="Q32" s="289"/>
      <c r="R32" s="299"/>
      <c r="S32" s="299"/>
    </row>
    <row r="33" spans="1:19" ht="18" customHeight="1">
      <c r="A33" s="359">
        <v>3</v>
      </c>
      <c r="B33" s="206" t="s">
        <v>137</v>
      </c>
      <c r="C33" s="206">
        <v>465</v>
      </c>
      <c r="D33" s="309">
        <f t="shared" si="4"/>
        <v>465</v>
      </c>
      <c r="E33" s="299"/>
      <c r="F33" s="299">
        <v>465</v>
      </c>
      <c r="G33" s="299"/>
      <c r="H33" s="301"/>
      <c r="I33" s="309"/>
      <c r="J33" s="300"/>
      <c r="K33" s="299"/>
      <c r="L33" s="299"/>
      <c r="M33" s="299"/>
      <c r="N33" s="299"/>
      <c r="O33" s="289"/>
      <c r="P33" s="289"/>
      <c r="Q33" s="289"/>
      <c r="R33" s="299"/>
      <c r="S33" s="299"/>
    </row>
    <row r="34" spans="1:19" ht="18" customHeight="1">
      <c r="A34" s="359">
        <v>4</v>
      </c>
      <c r="B34" s="206" t="s">
        <v>138</v>
      </c>
      <c r="C34" s="206">
        <v>380</v>
      </c>
      <c r="D34" s="309">
        <f t="shared" si="4"/>
        <v>380</v>
      </c>
      <c r="E34" s="299"/>
      <c r="F34" s="299">
        <v>380</v>
      </c>
      <c r="G34" s="299"/>
      <c r="H34" s="301"/>
      <c r="I34" s="309"/>
      <c r="J34" s="300"/>
      <c r="K34" s="299"/>
      <c r="L34" s="299"/>
      <c r="M34" s="299"/>
      <c r="N34" s="299"/>
      <c r="O34" s="289"/>
      <c r="P34" s="289"/>
      <c r="Q34" s="289"/>
      <c r="R34" s="299"/>
      <c r="S34" s="299"/>
    </row>
    <row r="35" spans="1:19" ht="18" customHeight="1">
      <c r="A35" s="359">
        <v>5</v>
      </c>
      <c r="B35" s="206" t="s">
        <v>139</v>
      </c>
      <c r="C35" s="206">
        <v>1500</v>
      </c>
      <c r="D35" s="309">
        <f t="shared" si="4"/>
        <v>1350</v>
      </c>
      <c r="E35" s="299"/>
      <c r="F35" s="299">
        <v>1350</v>
      </c>
      <c r="G35" s="299"/>
      <c r="H35" s="301"/>
      <c r="I35" s="309"/>
      <c r="J35" s="300"/>
      <c r="K35" s="299"/>
      <c r="L35" s="299"/>
      <c r="M35" s="299"/>
      <c r="N35" s="299"/>
      <c r="O35" s="289"/>
      <c r="P35" s="289"/>
      <c r="Q35" s="289"/>
      <c r="R35" s="299"/>
      <c r="S35" s="299"/>
    </row>
    <row r="36" spans="1:19" ht="18" customHeight="1">
      <c r="A36" s="359">
        <v>6</v>
      </c>
      <c r="B36" s="206" t="s">
        <v>140</v>
      </c>
      <c r="C36" s="206">
        <v>120</v>
      </c>
      <c r="D36" s="309">
        <f t="shared" si="4"/>
        <v>120</v>
      </c>
      <c r="E36" s="299"/>
      <c r="F36" s="310">
        <v>120</v>
      </c>
      <c r="G36" s="299"/>
      <c r="H36" s="301"/>
      <c r="I36" s="309"/>
      <c r="J36" s="300"/>
      <c r="K36" s="299"/>
      <c r="L36" s="299"/>
      <c r="M36" s="299"/>
      <c r="N36" s="299"/>
      <c r="O36" s="289"/>
      <c r="P36" s="289"/>
      <c r="Q36" s="289"/>
      <c r="R36" s="299"/>
      <c r="S36" s="299"/>
    </row>
    <row r="37" spans="1:19" ht="18" customHeight="1">
      <c r="A37" s="359">
        <v>7</v>
      </c>
      <c r="B37" s="206" t="s">
        <v>141</v>
      </c>
      <c r="C37" s="206">
        <v>300</v>
      </c>
      <c r="D37" s="309">
        <f t="shared" si="4"/>
        <v>300</v>
      </c>
      <c r="E37" s="299"/>
      <c r="F37" s="299">
        <v>300</v>
      </c>
      <c r="G37" s="299"/>
      <c r="H37" s="301"/>
      <c r="I37" s="309"/>
      <c r="J37" s="300"/>
      <c r="K37" s="299"/>
      <c r="L37" s="299"/>
      <c r="M37" s="299"/>
      <c r="N37" s="299"/>
      <c r="O37" s="289"/>
      <c r="P37" s="289"/>
      <c r="Q37" s="289"/>
      <c r="R37" s="299"/>
      <c r="S37" s="299"/>
    </row>
    <row r="38" spans="1:19" ht="18" customHeight="1">
      <c r="A38" s="359">
        <v>8</v>
      </c>
      <c r="B38" s="206" t="s">
        <v>53</v>
      </c>
      <c r="C38" s="206">
        <v>500</v>
      </c>
      <c r="D38" s="309">
        <f t="shared" si="4"/>
        <v>500</v>
      </c>
      <c r="E38" s="299"/>
      <c r="F38" s="299">
        <v>500</v>
      </c>
      <c r="G38" s="299"/>
      <c r="H38" s="301"/>
      <c r="I38" s="309"/>
      <c r="J38" s="300"/>
      <c r="K38" s="299"/>
      <c r="L38" s="299"/>
      <c r="M38" s="299"/>
      <c r="N38" s="299"/>
      <c r="O38" s="289"/>
      <c r="P38" s="289"/>
      <c r="Q38" s="289"/>
      <c r="R38" s="299"/>
      <c r="S38" s="299"/>
    </row>
    <row r="39" spans="1:19" ht="18" customHeight="1">
      <c r="A39" s="359">
        <v>9</v>
      </c>
      <c r="B39" s="206" t="s">
        <v>142</v>
      </c>
      <c r="C39" s="206">
        <v>260</v>
      </c>
      <c r="D39" s="309">
        <f t="shared" si="4"/>
        <v>260</v>
      </c>
      <c r="E39" s="299"/>
      <c r="F39" s="299">
        <v>260</v>
      </c>
      <c r="G39" s="299"/>
      <c r="H39" s="301"/>
      <c r="I39" s="309"/>
      <c r="J39" s="300"/>
      <c r="K39" s="299"/>
      <c r="L39" s="299"/>
      <c r="M39" s="299"/>
      <c r="N39" s="299"/>
      <c r="O39" s="289"/>
      <c r="P39" s="289"/>
      <c r="Q39" s="289"/>
      <c r="R39" s="299"/>
      <c r="S39" s="299"/>
    </row>
    <row r="40" spans="1:19" ht="18" customHeight="1">
      <c r="A40" s="359">
        <v>10</v>
      </c>
      <c r="B40" s="206" t="s">
        <v>143</v>
      </c>
      <c r="C40" s="206"/>
      <c r="D40" s="309">
        <f t="shared" si="4"/>
        <v>370</v>
      </c>
      <c r="E40" s="299"/>
      <c r="F40" s="299">
        <v>370</v>
      </c>
      <c r="G40" s="299"/>
      <c r="H40" s="301"/>
      <c r="I40" s="309"/>
      <c r="J40" s="300"/>
      <c r="K40" s="299"/>
      <c r="L40" s="299"/>
      <c r="M40" s="299"/>
      <c r="N40" s="299"/>
      <c r="O40" s="289"/>
      <c r="P40" s="289"/>
      <c r="Q40" s="289"/>
      <c r="R40" s="299"/>
      <c r="S40" s="299"/>
    </row>
    <row r="41" spans="1:19" ht="20.25" customHeight="1">
      <c r="A41" s="359">
        <v>11</v>
      </c>
      <c r="B41" s="205" t="s">
        <v>274</v>
      </c>
      <c r="C41" s="205">
        <v>115</v>
      </c>
      <c r="D41" s="309">
        <f t="shared" si="4"/>
        <v>115</v>
      </c>
      <c r="E41" s="299"/>
      <c r="F41" s="299">
        <v>115</v>
      </c>
      <c r="G41" s="299"/>
      <c r="H41" s="301"/>
      <c r="I41" s="309"/>
      <c r="J41" s="300"/>
      <c r="K41" s="299"/>
      <c r="L41" s="299"/>
      <c r="M41" s="299"/>
      <c r="N41" s="299"/>
      <c r="O41" s="289"/>
      <c r="P41" s="289"/>
      <c r="Q41" s="289"/>
      <c r="R41" s="299"/>
      <c r="S41" s="299"/>
    </row>
    <row r="42" spans="1:19" ht="18" customHeight="1">
      <c r="A42" s="359">
        <v>12</v>
      </c>
      <c r="B42" s="206" t="s">
        <v>145</v>
      </c>
      <c r="C42" s="206">
        <v>120</v>
      </c>
      <c r="D42" s="309">
        <f t="shared" si="4"/>
        <v>120</v>
      </c>
      <c r="E42" s="299"/>
      <c r="F42" s="299">
        <v>120</v>
      </c>
      <c r="G42" s="299"/>
      <c r="H42" s="301"/>
      <c r="I42" s="309"/>
      <c r="J42" s="300"/>
      <c r="K42" s="299"/>
      <c r="L42" s="299"/>
      <c r="M42" s="299"/>
      <c r="N42" s="299"/>
      <c r="O42" s="289"/>
      <c r="P42" s="289"/>
      <c r="Q42" s="289"/>
      <c r="R42" s="299"/>
      <c r="S42" s="299"/>
    </row>
    <row r="43" spans="1:19" ht="18" customHeight="1">
      <c r="A43" s="359">
        <v>13</v>
      </c>
      <c r="B43" s="206" t="s">
        <v>146</v>
      </c>
      <c r="C43" s="206"/>
      <c r="D43" s="309">
        <f t="shared" si="4"/>
        <v>245</v>
      </c>
      <c r="E43" s="299"/>
      <c r="F43" s="299">
        <v>245</v>
      </c>
      <c r="G43" s="299"/>
      <c r="H43" s="301"/>
      <c r="I43" s="309"/>
      <c r="J43" s="300"/>
      <c r="K43" s="299"/>
      <c r="L43" s="299"/>
      <c r="M43" s="299"/>
      <c r="N43" s="299"/>
      <c r="O43" s="289"/>
      <c r="P43" s="289"/>
      <c r="Q43" s="289"/>
      <c r="R43" s="299"/>
      <c r="S43" s="299"/>
    </row>
    <row r="44" spans="1:19" ht="18" customHeight="1">
      <c r="A44" s="359">
        <v>14</v>
      </c>
      <c r="B44" s="206" t="s">
        <v>147</v>
      </c>
      <c r="C44" s="206"/>
      <c r="D44" s="309">
        <f t="shared" si="4"/>
        <v>125</v>
      </c>
      <c r="E44" s="299"/>
      <c r="F44" s="299">
        <v>125</v>
      </c>
      <c r="G44" s="299"/>
      <c r="H44" s="301"/>
      <c r="I44" s="309"/>
      <c r="J44" s="300"/>
      <c r="K44" s="299"/>
      <c r="L44" s="299"/>
      <c r="M44" s="299"/>
      <c r="N44" s="299"/>
      <c r="O44" s="289"/>
      <c r="P44" s="289"/>
      <c r="Q44" s="289"/>
      <c r="R44" s="299"/>
      <c r="S44" s="299"/>
    </row>
    <row r="45" spans="1:19" ht="18" customHeight="1">
      <c r="A45" s="359">
        <v>15</v>
      </c>
      <c r="B45" s="206" t="s">
        <v>59</v>
      </c>
      <c r="C45" s="206"/>
      <c r="D45" s="309">
        <f t="shared" si="4"/>
        <v>150</v>
      </c>
      <c r="E45" s="299"/>
      <c r="F45" s="299">
        <v>150</v>
      </c>
      <c r="G45" s="299"/>
      <c r="H45" s="299"/>
      <c r="I45" s="309"/>
      <c r="J45" s="300"/>
      <c r="K45" s="299"/>
      <c r="L45" s="299"/>
      <c r="M45" s="299"/>
      <c r="N45" s="299"/>
      <c r="O45" s="289"/>
      <c r="P45" s="289"/>
      <c r="Q45" s="289"/>
      <c r="R45" s="299"/>
      <c r="S45" s="300"/>
    </row>
    <row r="46" spans="1:19" ht="18" customHeight="1">
      <c r="A46" s="359">
        <v>16</v>
      </c>
      <c r="B46" s="206" t="s">
        <v>148</v>
      </c>
      <c r="C46" s="206"/>
      <c r="D46" s="309">
        <f t="shared" si="4"/>
        <v>280</v>
      </c>
      <c r="E46" s="299"/>
      <c r="F46" s="299">
        <v>280</v>
      </c>
      <c r="G46" s="299"/>
      <c r="H46" s="299"/>
      <c r="I46" s="309"/>
      <c r="J46" s="300"/>
      <c r="K46" s="299"/>
      <c r="L46" s="299"/>
      <c r="M46" s="299"/>
      <c r="N46" s="299"/>
      <c r="O46" s="289"/>
      <c r="P46" s="289"/>
      <c r="Q46" s="289"/>
      <c r="R46" s="299"/>
      <c r="S46" s="300"/>
    </row>
    <row r="47" spans="1:19" ht="18" customHeight="1">
      <c r="A47" s="359">
        <v>17</v>
      </c>
      <c r="B47" s="206" t="s">
        <v>61</v>
      </c>
      <c r="C47" s="206"/>
      <c r="D47" s="309">
        <f t="shared" si="4"/>
        <v>170</v>
      </c>
      <c r="E47" s="299"/>
      <c r="F47" s="299">
        <v>170</v>
      </c>
      <c r="G47" s="299"/>
      <c r="H47" s="299"/>
      <c r="I47" s="309"/>
      <c r="J47" s="300"/>
      <c r="K47" s="299"/>
      <c r="L47" s="299"/>
      <c r="M47" s="299"/>
      <c r="N47" s="299"/>
      <c r="O47" s="289"/>
      <c r="P47" s="289"/>
      <c r="Q47" s="289"/>
      <c r="R47" s="299"/>
      <c r="S47" s="300"/>
    </row>
    <row r="48" spans="1:19" ht="18" customHeight="1">
      <c r="A48" s="359">
        <v>18</v>
      </c>
      <c r="B48" s="206" t="s">
        <v>62</v>
      </c>
      <c r="C48" s="206"/>
      <c r="D48" s="309">
        <f t="shared" si="4"/>
        <v>70</v>
      </c>
      <c r="E48" s="299"/>
      <c r="F48" s="311">
        <v>70</v>
      </c>
      <c r="G48" s="299"/>
      <c r="H48" s="299"/>
      <c r="I48" s="309"/>
      <c r="J48" s="300"/>
      <c r="K48" s="299"/>
      <c r="L48" s="299"/>
      <c r="M48" s="299"/>
      <c r="N48" s="299"/>
      <c r="O48" s="289"/>
      <c r="P48" s="289"/>
      <c r="Q48" s="289"/>
      <c r="R48" s="299"/>
      <c r="S48" s="300"/>
    </row>
    <row r="49" spans="1:19" ht="18" customHeight="1">
      <c r="A49" s="359">
        <v>19</v>
      </c>
      <c r="B49" s="205" t="s">
        <v>275</v>
      </c>
      <c r="C49" s="205"/>
      <c r="D49" s="309">
        <f t="shared" si="4"/>
        <v>96</v>
      </c>
      <c r="E49" s="299"/>
      <c r="F49" s="299">
        <v>96</v>
      </c>
      <c r="G49" s="299"/>
      <c r="H49" s="299"/>
      <c r="I49" s="309"/>
      <c r="J49" s="300"/>
      <c r="K49" s="299"/>
      <c r="L49" s="299"/>
      <c r="M49" s="299"/>
      <c r="N49" s="299"/>
      <c r="O49" s="289"/>
      <c r="P49" s="289"/>
      <c r="Q49" s="289"/>
      <c r="R49" s="299"/>
      <c r="S49" s="300"/>
    </row>
    <row r="50" spans="1:19" ht="18" customHeight="1">
      <c r="A50" s="359">
        <v>20</v>
      </c>
      <c r="B50" s="206" t="s">
        <v>149</v>
      </c>
      <c r="C50" s="206"/>
      <c r="D50" s="309">
        <f t="shared" si="4"/>
        <v>280</v>
      </c>
      <c r="E50" s="299"/>
      <c r="F50" s="299">
        <v>280</v>
      </c>
      <c r="G50" s="299"/>
      <c r="H50" s="299"/>
      <c r="I50" s="309"/>
      <c r="J50" s="300"/>
      <c r="K50" s="299"/>
      <c r="L50" s="299"/>
      <c r="M50" s="299"/>
      <c r="N50" s="299"/>
      <c r="O50" s="289"/>
      <c r="P50" s="289"/>
      <c r="Q50" s="289"/>
      <c r="R50" s="299"/>
      <c r="S50" s="300"/>
    </row>
    <row r="51" spans="1:19" ht="18" customHeight="1">
      <c r="A51" s="359">
        <v>21</v>
      </c>
      <c r="B51" s="206" t="s">
        <v>150</v>
      </c>
      <c r="C51" s="206"/>
      <c r="D51" s="309">
        <f t="shared" si="4"/>
        <v>277</v>
      </c>
      <c r="E51" s="299"/>
      <c r="F51" s="299">
        <v>277</v>
      </c>
      <c r="G51" s="299"/>
      <c r="H51" s="299"/>
      <c r="I51" s="309"/>
      <c r="J51" s="300"/>
      <c r="K51" s="299"/>
      <c r="L51" s="299"/>
      <c r="M51" s="299"/>
      <c r="N51" s="299"/>
      <c r="O51" s="289"/>
      <c r="P51" s="289"/>
      <c r="Q51" s="289"/>
      <c r="R51" s="299"/>
      <c r="S51" s="300"/>
    </row>
    <row r="52" spans="1:19" ht="18" customHeight="1">
      <c r="A52" s="359">
        <v>22</v>
      </c>
      <c r="B52" s="206" t="s">
        <v>151</v>
      </c>
      <c r="C52" s="206"/>
      <c r="D52" s="309">
        <f t="shared" si="4"/>
        <v>134</v>
      </c>
      <c r="E52" s="299"/>
      <c r="F52" s="299">
        <v>134</v>
      </c>
      <c r="G52" s="299"/>
      <c r="H52" s="299"/>
      <c r="I52" s="309"/>
      <c r="J52" s="300"/>
      <c r="K52" s="299"/>
      <c r="L52" s="299"/>
      <c r="M52" s="299"/>
      <c r="N52" s="299"/>
      <c r="O52" s="289"/>
      <c r="P52" s="289"/>
      <c r="Q52" s="289"/>
      <c r="R52" s="299"/>
      <c r="S52" s="300"/>
    </row>
    <row r="53" spans="1:19" ht="18" customHeight="1">
      <c r="A53" s="359">
        <v>23</v>
      </c>
      <c r="B53" s="206" t="s">
        <v>152</v>
      </c>
      <c r="C53" s="206"/>
      <c r="D53" s="309">
        <f t="shared" si="4"/>
        <v>90</v>
      </c>
      <c r="E53" s="299"/>
      <c r="F53" s="299">
        <v>90</v>
      </c>
      <c r="G53" s="299"/>
      <c r="H53" s="299"/>
      <c r="I53" s="309"/>
      <c r="J53" s="300"/>
      <c r="K53" s="299"/>
      <c r="L53" s="299"/>
      <c r="M53" s="299"/>
      <c r="N53" s="299"/>
      <c r="O53" s="289"/>
      <c r="P53" s="289"/>
      <c r="Q53" s="289"/>
      <c r="R53" s="299"/>
      <c r="S53" s="300"/>
    </row>
    <row r="54" spans="1:19" ht="18" customHeight="1">
      <c r="A54" s="359">
        <v>24</v>
      </c>
      <c r="B54" s="206" t="s">
        <v>153</v>
      </c>
      <c r="C54" s="206">
        <v>180</v>
      </c>
      <c r="D54" s="309">
        <f t="shared" si="4"/>
        <v>180</v>
      </c>
      <c r="E54" s="299"/>
      <c r="F54" s="299">
        <v>180</v>
      </c>
      <c r="G54" s="299"/>
      <c r="H54" s="299"/>
      <c r="I54" s="309"/>
      <c r="J54" s="300"/>
      <c r="K54" s="299"/>
      <c r="L54" s="299"/>
      <c r="M54" s="299"/>
      <c r="N54" s="299"/>
      <c r="O54" s="289"/>
      <c r="P54" s="289"/>
      <c r="Q54" s="289"/>
      <c r="R54" s="299"/>
      <c r="S54" s="300"/>
    </row>
    <row r="55" spans="1:19" ht="18" customHeight="1">
      <c r="A55" s="359">
        <v>25</v>
      </c>
      <c r="B55" s="205" t="s">
        <v>154</v>
      </c>
      <c r="C55" s="205">
        <v>130</v>
      </c>
      <c r="D55" s="309">
        <f t="shared" si="4"/>
        <v>130</v>
      </c>
      <c r="E55" s="299"/>
      <c r="F55" s="299">
        <v>130</v>
      </c>
      <c r="G55" s="299"/>
      <c r="H55" s="299"/>
      <c r="I55" s="309"/>
      <c r="J55" s="300"/>
      <c r="K55" s="299"/>
      <c r="L55" s="299"/>
      <c r="M55" s="299"/>
      <c r="N55" s="299"/>
      <c r="O55" s="289"/>
      <c r="P55" s="289"/>
      <c r="Q55" s="289"/>
      <c r="R55" s="299"/>
      <c r="S55" s="300"/>
    </row>
    <row r="56" spans="1:19" ht="18" customHeight="1">
      <c r="A56" s="359">
        <v>26</v>
      </c>
      <c r="B56" s="206" t="s">
        <v>155</v>
      </c>
      <c r="C56" s="206">
        <v>90</v>
      </c>
      <c r="D56" s="309">
        <f t="shared" si="4"/>
        <v>90</v>
      </c>
      <c r="E56" s="299"/>
      <c r="F56" s="299">
        <v>90</v>
      </c>
      <c r="G56" s="299"/>
      <c r="H56" s="299"/>
      <c r="I56" s="309"/>
      <c r="J56" s="300"/>
      <c r="K56" s="299"/>
      <c r="L56" s="299"/>
      <c r="M56" s="299"/>
      <c r="N56" s="299"/>
      <c r="O56" s="289"/>
      <c r="P56" s="289"/>
      <c r="Q56" s="289"/>
      <c r="R56" s="299"/>
      <c r="S56" s="300"/>
    </row>
    <row r="57" spans="1:19" ht="18" customHeight="1">
      <c r="A57" s="359">
        <v>27</v>
      </c>
      <c r="B57" s="206" t="s">
        <v>156</v>
      </c>
      <c r="C57" s="206">
        <v>86</v>
      </c>
      <c r="D57" s="309">
        <f t="shared" si="4"/>
        <v>86</v>
      </c>
      <c r="E57" s="299"/>
      <c r="F57" s="299">
        <v>86</v>
      </c>
      <c r="G57" s="299"/>
      <c r="H57" s="299"/>
      <c r="I57" s="309"/>
      <c r="J57" s="300"/>
      <c r="K57" s="299"/>
      <c r="L57" s="299"/>
      <c r="M57" s="299"/>
      <c r="N57" s="299"/>
      <c r="O57" s="289"/>
      <c r="P57" s="289"/>
      <c r="Q57" s="289"/>
      <c r="R57" s="299"/>
      <c r="S57" s="300"/>
    </row>
    <row r="58" spans="1:19" ht="18" customHeight="1">
      <c r="A58" s="359">
        <v>28</v>
      </c>
      <c r="B58" s="206" t="s">
        <v>71</v>
      </c>
      <c r="C58" s="206">
        <v>222</v>
      </c>
      <c r="D58" s="309">
        <f t="shared" si="4"/>
        <v>222</v>
      </c>
      <c r="E58" s="299"/>
      <c r="F58" s="299">
        <v>222</v>
      </c>
      <c r="G58" s="299"/>
      <c r="H58" s="299"/>
      <c r="I58" s="309"/>
      <c r="J58" s="300"/>
      <c r="K58" s="299"/>
      <c r="L58" s="299"/>
      <c r="M58" s="299"/>
      <c r="N58" s="299"/>
      <c r="O58" s="289"/>
      <c r="P58" s="289"/>
      <c r="Q58" s="289"/>
      <c r="R58" s="299"/>
      <c r="S58" s="300"/>
    </row>
    <row r="59" spans="1:19" ht="18" customHeight="1">
      <c r="A59" s="359">
        <v>29</v>
      </c>
      <c r="B59" s="206" t="s">
        <v>157</v>
      </c>
      <c r="C59" s="206">
        <v>180</v>
      </c>
      <c r="D59" s="309">
        <f t="shared" si="4"/>
        <v>180</v>
      </c>
      <c r="E59" s="299"/>
      <c r="F59" s="299">
        <v>180</v>
      </c>
      <c r="G59" s="299"/>
      <c r="H59" s="299"/>
      <c r="I59" s="309"/>
      <c r="J59" s="300"/>
      <c r="K59" s="299"/>
      <c r="L59" s="299"/>
      <c r="M59" s="299"/>
      <c r="N59" s="299"/>
      <c r="O59" s="289"/>
      <c r="P59" s="289"/>
      <c r="Q59" s="289"/>
      <c r="R59" s="299"/>
      <c r="S59" s="300"/>
    </row>
    <row r="60" spans="1:19" ht="18" customHeight="1">
      <c r="A60" s="359">
        <v>30</v>
      </c>
      <c r="B60" s="206" t="s">
        <v>73</v>
      </c>
      <c r="C60" s="206">
        <v>90</v>
      </c>
      <c r="D60" s="309">
        <f t="shared" si="4"/>
        <v>90</v>
      </c>
      <c r="E60" s="299"/>
      <c r="F60" s="299">
        <v>90</v>
      </c>
      <c r="G60" s="299"/>
      <c r="H60" s="299"/>
      <c r="I60" s="309"/>
      <c r="J60" s="300"/>
      <c r="K60" s="299"/>
      <c r="L60" s="299"/>
      <c r="M60" s="299"/>
      <c r="N60" s="299"/>
      <c r="O60" s="289"/>
      <c r="P60" s="289"/>
      <c r="Q60" s="289"/>
      <c r="R60" s="299"/>
      <c r="S60" s="300"/>
    </row>
    <row r="61" spans="1:19" ht="18" customHeight="1">
      <c r="A61" s="359">
        <v>31</v>
      </c>
      <c r="B61" s="205" t="s">
        <v>158</v>
      </c>
      <c r="C61" s="205"/>
      <c r="D61" s="309">
        <f t="shared" si="4"/>
        <v>75</v>
      </c>
      <c r="E61" s="299"/>
      <c r="F61" s="312">
        <v>75</v>
      </c>
      <c r="G61" s="299"/>
      <c r="H61" s="299"/>
      <c r="I61" s="309"/>
      <c r="J61" s="300"/>
      <c r="K61" s="299"/>
      <c r="L61" s="299"/>
      <c r="M61" s="299"/>
      <c r="N61" s="299"/>
      <c r="O61" s="289"/>
      <c r="P61" s="289"/>
      <c r="Q61" s="289"/>
      <c r="R61" s="299"/>
      <c r="S61" s="300"/>
    </row>
    <row r="62" spans="1:19" ht="18" customHeight="1">
      <c r="A62" s="359">
        <v>32</v>
      </c>
      <c r="B62" s="205" t="s">
        <v>159</v>
      </c>
      <c r="C62" s="205">
        <v>60</v>
      </c>
      <c r="D62" s="309">
        <f t="shared" si="4"/>
        <v>60</v>
      </c>
      <c r="E62" s="299"/>
      <c r="F62" s="299">
        <v>60</v>
      </c>
      <c r="G62" s="299"/>
      <c r="H62" s="299"/>
      <c r="I62" s="309"/>
      <c r="J62" s="300"/>
      <c r="K62" s="299"/>
      <c r="L62" s="299"/>
      <c r="M62" s="299"/>
      <c r="N62" s="299"/>
      <c r="O62" s="289"/>
      <c r="P62" s="289"/>
      <c r="Q62" s="289"/>
      <c r="R62" s="299"/>
      <c r="S62" s="300"/>
    </row>
    <row r="63" spans="1:19" ht="15">
      <c r="A63" s="359">
        <v>33</v>
      </c>
      <c r="B63" s="205" t="s">
        <v>276</v>
      </c>
      <c r="C63" s="206"/>
      <c r="D63" s="309">
        <f t="shared" si="4"/>
        <v>11</v>
      </c>
      <c r="E63" s="299"/>
      <c r="F63" s="299">
        <v>11</v>
      </c>
      <c r="G63" s="299"/>
      <c r="H63" s="299"/>
      <c r="I63" s="309"/>
      <c r="J63" s="300"/>
      <c r="K63" s="299"/>
      <c r="L63" s="299"/>
      <c r="M63" s="299"/>
      <c r="N63" s="299"/>
      <c r="O63" s="289"/>
      <c r="P63" s="289"/>
      <c r="Q63" s="289"/>
      <c r="R63" s="299"/>
      <c r="S63" s="300"/>
    </row>
    <row r="64" spans="1:19" ht="15">
      <c r="A64" s="359">
        <v>34</v>
      </c>
      <c r="B64" s="206" t="s">
        <v>263</v>
      </c>
      <c r="C64" s="206">
        <v>18</v>
      </c>
      <c r="D64" s="309">
        <f t="shared" si="4"/>
        <v>18</v>
      </c>
      <c r="E64" s="299"/>
      <c r="F64" s="299">
        <v>18</v>
      </c>
      <c r="G64" s="299"/>
      <c r="H64" s="299"/>
      <c r="I64" s="309"/>
      <c r="J64" s="300"/>
      <c r="K64" s="299"/>
      <c r="L64" s="299"/>
      <c r="M64" s="299"/>
      <c r="N64" s="299"/>
      <c r="O64" s="289"/>
      <c r="P64" s="289"/>
      <c r="Q64" s="289"/>
      <c r="R64" s="299"/>
      <c r="S64" s="300"/>
    </row>
    <row r="65" spans="1:19" ht="15">
      <c r="A65" s="359">
        <v>35</v>
      </c>
      <c r="B65" s="206" t="s">
        <v>277</v>
      </c>
      <c r="C65" s="206">
        <v>750</v>
      </c>
      <c r="D65" s="309">
        <f t="shared" si="4"/>
        <v>750</v>
      </c>
      <c r="E65" s="299"/>
      <c r="F65" s="299">
        <v>750</v>
      </c>
      <c r="G65" s="299"/>
      <c r="H65" s="299"/>
      <c r="I65" s="309"/>
      <c r="J65" s="300"/>
      <c r="K65" s="299"/>
      <c r="L65" s="299"/>
      <c r="M65" s="299"/>
      <c r="N65" s="299"/>
      <c r="O65" s="289"/>
      <c r="P65" s="289"/>
      <c r="Q65" s="289"/>
      <c r="R65" s="299"/>
      <c r="S65" s="300"/>
    </row>
    <row r="66" spans="1:19" ht="15">
      <c r="A66" s="359">
        <v>36</v>
      </c>
      <c r="B66" s="206" t="s">
        <v>166</v>
      </c>
      <c r="C66" s="206">
        <v>850</v>
      </c>
      <c r="D66" s="309">
        <f t="shared" si="4"/>
        <v>850</v>
      </c>
      <c r="E66" s="299"/>
      <c r="F66" s="299">
        <v>850</v>
      </c>
      <c r="G66" s="299"/>
      <c r="H66" s="299"/>
      <c r="I66" s="309"/>
      <c r="J66" s="300"/>
      <c r="K66" s="299"/>
      <c r="L66" s="299"/>
      <c r="M66" s="299"/>
      <c r="N66" s="299"/>
      <c r="O66" s="289"/>
      <c r="P66" s="289"/>
      <c r="Q66" s="289"/>
      <c r="R66" s="299"/>
      <c r="S66" s="300"/>
    </row>
    <row r="67" spans="1:19" ht="15">
      <c r="A67" s="359">
        <v>37</v>
      </c>
      <c r="B67" s="206" t="s">
        <v>81</v>
      </c>
      <c r="C67" s="206">
        <v>780</v>
      </c>
      <c r="D67" s="309">
        <f t="shared" si="4"/>
        <v>780</v>
      </c>
      <c r="E67" s="299"/>
      <c r="F67" s="299">
        <v>780</v>
      </c>
      <c r="G67" s="299"/>
      <c r="H67" s="299"/>
      <c r="I67" s="309"/>
      <c r="J67" s="300"/>
      <c r="K67" s="299"/>
      <c r="L67" s="299"/>
      <c r="M67" s="299"/>
      <c r="N67" s="299"/>
      <c r="O67" s="289"/>
      <c r="P67" s="289"/>
      <c r="Q67" s="289"/>
      <c r="R67" s="299"/>
      <c r="S67" s="300"/>
    </row>
    <row r="68" spans="1:19" ht="15">
      <c r="A68" s="359">
        <v>38</v>
      </c>
      <c r="B68" s="206" t="s">
        <v>161</v>
      </c>
      <c r="C68" s="206">
        <v>660</v>
      </c>
      <c r="D68" s="309">
        <f t="shared" si="4"/>
        <v>660</v>
      </c>
      <c r="E68" s="299"/>
      <c r="F68" s="299">
        <v>660</v>
      </c>
      <c r="G68" s="299"/>
      <c r="H68" s="299"/>
      <c r="I68" s="309"/>
      <c r="J68" s="300"/>
      <c r="K68" s="299"/>
      <c r="L68" s="299"/>
      <c r="M68" s="299"/>
      <c r="N68" s="299"/>
      <c r="O68" s="289"/>
      <c r="P68" s="289"/>
      <c r="Q68" s="289"/>
      <c r="R68" s="299"/>
      <c r="S68" s="300"/>
    </row>
    <row r="69" spans="1:19" ht="15">
      <c r="A69" s="359">
        <v>39</v>
      </c>
      <c r="B69" s="206" t="s">
        <v>80</v>
      </c>
      <c r="C69" s="206"/>
      <c r="D69" s="309">
        <f t="shared" si="4"/>
        <v>660</v>
      </c>
      <c r="E69" s="299"/>
      <c r="F69" s="299">
        <v>660</v>
      </c>
      <c r="G69" s="299"/>
      <c r="H69" s="299"/>
      <c r="I69" s="309"/>
      <c r="J69" s="300"/>
      <c r="K69" s="299"/>
      <c r="L69" s="299"/>
      <c r="M69" s="299"/>
      <c r="N69" s="299"/>
      <c r="O69" s="289"/>
      <c r="P69" s="289"/>
      <c r="Q69" s="289"/>
      <c r="R69" s="299"/>
      <c r="S69" s="300"/>
    </row>
    <row r="70" spans="1:19" ht="15">
      <c r="A70" s="359">
        <v>40</v>
      </c>
      <c r="B70" s="206" t="s">
        <v>162</v>
      </c>
      <c r="C70" s="206">
        <v>450</v>
      </c>
      <c r="D70" s="309">
        <f t="shared" si="4"/>
        <v>450</v>
      </c>
      <c r="E70" s="299"/>
      <c r="F70" s="299">
        <v>450</v>
      </c>
      <c r="G70" s="299"/>
      <c r="H70" s="299"/>
      <c r="I70" s="309"/>
      <c r="J70" s="300"/>
      <c r="K70" s="299"/>
      <c r="L70" s="299"/>
      <c r="M70" s="299"/>
      <c r="N70" s="299"/>
      <c r="O70" s="289"/>
      <c r="P70" s="289"/>
      <c r="Q70" s="289"/>
      <c r="R70" s="299"/>
      <c r="S70" s="300"/>
    </row>
    <row r="71" spans="1:19" ht="15">
      <c r="A71" s="359">
        <v>41</v>
      </c>
      <c r="B71" s="206" t="s">
        <v>163</v>
      </c>
      <c r="C71" s="206">
        <v>2050</v>
      </c>
      <c r="D71" s="309">
        <f t="shared" si="4"/>
        <v>2050</v>
      </c>
      <c r="E71" s="299"/>
      <c r="F71" s="299">
        <v>2050</v>
      </c>
      <c r="G71" s="299"/>
      <c r="H71" s="299"/>
      <c r="I71" s="309"/>
      <c r="J71" s="300"/>
      <c r="K71" s="299"/>
      <c r="L71" s="299"/>
      <c r="M71" s="299"/>
      <c r="N71" s="299"/>
      <c r="O71" s="289"/>
      <c r="P71" s="289"/>
      <c r="Q71" s="289"/>
      <c r="R71" s="299"/>
      <c r="S71" s="300"/>
    </row>
    <row r="72" spans="1:19" s="150" customFormat="1" ht="15">
      <c r="A72" s="359">
        <v>42</v>
      </c>
      <c r="B72" s="206" t="s">
        <v>278</v>
      </c>
      <c r="C72" s="206">
        <v>660</v>
      </c>
      <c r="D72" s="309">
        <f t="shared" si="4"/>
        <v>660</v>
      </c>
      <c r="E72" s="299"/>
      <c r="F72" s="299">
        <v>660</v>
      </c>
      <c r="G72" s="299"/>
      <c r="H72" s="299"/>
      <c r="I72" s="309"/>
      <c r="J72" s="300"/>
      <c r="K72" s="299"/>
      <c r="L72" s="299"/>
      <c r="M72" s="299"/>
      <c r="N72" s="299"/>
      <c r="O72" s="289"/>
      <c r="P72" s="289"/>
      <c r="Q72" s="289"/>
      <c r="R72" s="299"/>
      <c r="S72" s="300"/>
    </row>
    <row r="73" spans="1:19" ht="15">
      <c r="A73" s="359">
        <v>43</v>
      </c>
      <c r="B73" s="206" t="s">
        <v>264</v>
      </c>
      <c r="C73" s="206"/>
      <c r="D73" s="309">
        <f t="shared" si="4"/>
        <v>280</v>
      </c>
      <c r="E73" s="299"/>
      <c r="F73" s="299">
        <v>280</v>
      </c>
      <c r="G73" s="299"/>
      <c r="H73" s="299"/>
      <c r="I73" s="309"/>
      <c r="J73" s="300"/>
      <c r="K73" s="299"/>
      <c r="L73" s="299"/>
      <c r="M73" s="299"/>
      <c r="N73" s="299"/>
      <c r="O73" s="289"/>
      <c r="P73" s="289"/>
      <c r="Q73" s="289"/>
      <c r="R73" s="299"/>
      <c r="S73" s="300"/>
    </row>
    <row r="74" spans="1:19" ht="15">
      <c r="A74" s="359">
        <v>44</v>
      </c>
      <c r="B74" s="206" t="s">
        <v>168</v>
      </c>
      <c r="C74" s="206"/>
      <c r="D74" s="309">
        <f t="shared" si="4"/>
        <v>360</v>
      </c>
      <c r="E74" s="299"/>
      <c r="F74" s="299">
        <v>360</v>
      </c>
      <c r="G74" s="299"/>
      <c r="H74" s="299"/>
      <c r="I74" s="309"/>
      <c r="J74" s="300"/>
      <c r="K74" s="299"/>
      <c r="L74" s="299"/>
      <c r="M74" s="299"/>
      <c r="N74" s="299"/>
      <c r="O74" s="289"/>
      <c r="P74" s="289"/>
      <c r="Q74" s="289"/>
      <c r="R74" s="299"/>
      <c r="S74" s="300"/>
    </row>
    <row r="75" spans="1:19" ht="15">
      <c r="A75" s="359">
        <v>45</v>
      </c>
      <c r="B75" s="206" t="s">
        <v>169</v>
      </c>
      <c r="C75" s="206"/>
      <c r="D75" s="309">
        <f t="shared" si="4"/>
        <v>320</v>
      </c>
      <c r="E75" s="299"/>
      <c r="F75" s="299">
        <v>320</v>
      </c>
      <c r="G75" s="299"/>
      <c r="H75" s="299"/>
      <c r="I75" s="309"/>
      <c r="J75" s="300"/>
      <c r="K75" s="299"/>
      <c r="L75" s="299"/>
      <c r="M75" s="299"/>
      <c r="N75" s="299"/>
      <c r="O75" s="289"/>
      <c r="P75" s="289"/>
      <c r="Q75" s="289"/>
      <c r="R75" s="299"/>
      <c r="S75" s="300"/>
    </row>
    <row r="76" spans="1:19" ht="15">
      <c r="A76" s="359">
        <v>46</v>
      </c>
      <c r="B76" s="206" t="s">
        <v>170</v>
      </c>
      <c r="C76" s="206"/>
      <c r="D76" s="309">
        <f t="shared" si="4"/>
        <v>550</v>
      </c>
      <c r="E76" s="299"/>
      <c r="F76" s="299">
        <v>550</v>
      </c>
      <c r="G76" s="299"/>
      <c r="H76" s="299"/>
      <c r="I76" s="309"/>
      <c r="J76" s="300"/>
      <c r="K76" s="299"/>
      <c r="L76" s="299"/>
      <c r="M76" s="299"/>
      <c r="N76" s="299"/>
      <c r="O76" s="289"/>
      <c r="P76" s="289"/>
      <c r="Q76" s="289"/>
      <c r="R76" s="299"/>
      <c r="S76" s="300"/>
    </row>
    <row r="77" spans="1:19" ht="15">
      <c r="A77" s="359">
        <v>47</v>
      </c>
      <c r="B77" s="206" t="s">
        <v>171</v>
      </c>
      <c r="C77" s="206"/>
      <c r="D77" s="309">
        <f t="shared" si="4"/>
        <v>150</v>
      </c>
      <c r="E77" s="299"/>
      <c r="F77" s="299">
        <v>150</v>
      </c>
      <c r="G77" s="299"/>
      <c r="H77" s="299"/>
      <c r="I77" s="309"/>
      <c r="J77" s="300"/>
      <c r="K77" s="299"/>
      <c r="L77" s="299"/>
      <c r="M77" s="299"/>
      <c r="N77" s="299"/>
      <c r="O77" s="289"/>
      <c r="P77" s="289"/>
      <c r="Q77" s="289"/>
      <c r="R77" s="299"/>
      <c r="S77" s="300"/>
    </row>
    <row r="78" spans="1:19" ht="15">
      <c r="A78" s="359">
        <v>48</v>
      </c>
      <c r="B78" s="206" t="s">
        <v>172</v>
      </c>
      <c r="C78" s="206"/>
      <c r="D78" s="309">
        <f t="shared" si="4"/>
        <v>550</v>
      </c>
      <c r="E78" s="299"/>
      <c r="F78" s="299">
        <v>550</v>
      </c>
      <c r="G78" s="299"/>
      <c r="H78" s="299"/>
      <c r="I78" s="309"/>
      <c r="J78" s="300"/>
      <c r="K78" s="299"/>
      <c r="L78" s="299"/>
      <c r="M78" s="299"/>
      <c r="N78" s="299"/>
      <c r="O78" s="289"/>
      <c r="P78" s="289"/>
      <c r="Q78" s="289"/>
      <c r="R78" s="299"/>
      <c r="S78" s="300"/>
    </row>
    <row r="79" spans="1:19" ht="15">
      <c r="A79" s="359">
        <v>49</v>
      </c>
      <c r="B79" s="206" t="s">
        <v>173</v>
      </c>
      <c r="C79" s="206"/>
      <c r="D79" s="309">
        <f t="shared" si="4"/>
        <v>800</v>
      </c>
      <c r="E79" s="299"/>
      <c r="F79" s="299">
        <v>800</v>
      </c>
      <c r="G79" s="299"/>
      <c r="H79" s="299"/>
      <c r="I79" s="309"/>
      <c r="J79" s="300"/>
      <c r="K79" s="299"/>
      <c r="L79" s="299"/>
      <c r="M79" s="299"/>
      <c r="N79" s="299"/>
      <c r="O79" s="289"/>
      <c r="P79" s="289"/>
      <c r="Q79" s="289"/>
      <c r="R79" s="299"/>
      <c r="S79" s="300"/>
    </row>
    <row r="80" spans="1:19" ht="15">
      <c r="A80" s="359">
        <v>50</v>
      </c>
      <c r="B80" s="206" t="s">
        <v>174</v>
      </c>
      <c r="C80" s="206"/>
      <c r="D80" s="309">
        <f t="shared" si="4"/>
        <v>250</v>
      </c>
      <c r="E80" s="299"/>
      <c r="F80" s="299">
        <v>250</v>
      </c>
      <c r="G80" s="299"/>
      <c r="H80" s="299"/>
      <c r="I80" s="309"/>
      <c r="J80" s="300"/>
      <c r="K80" s="299"/>
      <c r="L80" s="299"/>
      <c r="M80" s="299"/>
      <c r="N80" s="299"/>
      <c r="O80" s="289"/>
      <c r="P80" s="289"/>
      <c r="Q80" s="289"/>
      <c r="R80" s="299"/>
      <c r="S80" s="300"/>
    </row>
    <row r="81" spans="1:19" ht="15">
      <c r="A81" s="359">
        <v>51</v>
      </c>
      <c r="B81" s="206" t="s">
        <v>279</v>
      </c>
      <c r="C81" s="206"/>
      <c r="D81" s="309">
        <f t="shared" si="4"/>
        <v>220</v>
      </c>
      <c r="E81" s="299"/>
      <c r="F81" s="299">
        <v>220</v>
      </c>
      <c r="G81" s="299"/>
      <c r="H81" s="299"/>
      <c r="I81" s="309"/>
      <c r="J81" s="300"/>
      <c r="K81" s="299"/>
      <c r="L81" s="299"/>
      <c r="M81" s="299"/>
      <c r="N81" s="299"/>
      <c r="O81" s="289"/>
      <c r="P81" s="289"/>
      <c r="Q81" s="289"/>
      <c r="R81" s="299"/>
      <c r="S81" s="300"/>
    </row>
    <row r="82" spans="1:19" ht="15">
      <c r="A82" s="359">
        <v>52</v>
      </c>
      <c r="B82" s="206" t="s">
        <v>176</v>
      </c>
      <c r="C82" s="206"/>
      <c r="D82" s="309">
        <f t="shared" si="4"/>
        <v>357</v>
      </c>
      <c r="E82" s="299"/>
      <c r="F82" s="299">
        <v>357</v>
      </c>
      <c r="G82" s="299"/>
      <c r="H82" s="299"/>
      <c r="I82" s="309"/>
      <c r="J82" s="300"/>
      <c r="K82" s="299"/>
      <c r="L82" s="299"/>
      <c r="M82" s="299"/>
      <c r="N82" s="299"/>
      <c r="O82" s="289"/>
      <c r="P82" s="289"/>
      <c r="Q82" s="289"/>
      <c r="R82" s="299"/>
      <c r="S82" s="300"/>
    </row>
    <row r="83" spans="1:19" ht="15">
      <c r="A83" s="359">
        <v>53</v>
      </c>
      <c r="B83" s="206" t="s">
        <v>177</v>
      </c>
      <c r="C83" s="206"/>
      <c r="D83" s="309">
        <f t="shared" si="4"/>
        <v>345</v>
      </c>
      <c r="E83" s="299"/>
      <c r="F83" s="299">
        <v>345</v>
      </c>
      <c r="G83" s="299"/>
      <c r="H83" s="299"/>
      <c r="I83" s="309"/>
      <c r="J83" s="300"/>
      <c r="K83" s="299"/>
      <c r="L83" s="299"/>
      <c r="M83" s="299"/>
      <c r="N83" s="299"/>
      <c r="O83" s="289"/>
      <c r="P83" s="289"/>
      <c r="Q83" s="289"/>
      <c r="R83" s="299"/>
      <c r="S83" s="300"/>
    </row>
    <row r="84" spans="1:19" ht="15">
      <c r="A84" s="359">
        <v>54</v>
      </c>
      <c r="B84" s="206" t="s">
        <v>178</v>
      </c>
      <c r="C84" s="206"/>
      <c r="D84" s="309">
        <f t="shared" si="4"/>
        <v>137</v>
      </c>
      <c r="E84" s="299"/>
      <c r="F84" s="299">
        <v>137</v>
      </c>
      <c r="G84" s="299"/>
      <c r="H84" s="299"/>
      <c r="I84" s="309"/>
      <c r="J84" s="300"/>
      <c r="K84" s="299"/>
      <c r="L84" s="299"/>
      <c r="M84" s="299"/>
      <c r="N84" s="299"/>
      <c r="O84" s="289"/>
      <c r="P84" s="289"/>
      <c r="Q84" s="289"/>
      <c r="R84" s="299"/>
      <c r="S84" s="300"/>
    </row>
    <row r="85" spans="1:19" ht="15">
      <c r="A85" s="359">
        <v>55</v>
      </c>
      <c r="B85" s="206" t="s">
        <v>179</v>
      </c>
      <c r="C85" s="206"/>
      <c r="D85" s="309">
        <f t="shared" si="4"/>
        <v>140</v>
      </c>
      <c r="E85" s="299"/>
      <c r="F85" s="299">
        <v>140</v>
      </c>
      <c r="G85" s="299"/>
      <c r="H85" s="299"/>
      <c r="I85" s="309"/>
      <c r="J85" s="300"/>
      <c r="K85" s="299"/>
      <c r="L85" s="299"/>
      <c r="M85" s="299"/>
      <c r="N85" s="299"/>
      <c r="O85" s="289"/>
      <c r="P85" s="289"/>
      <c r="Q85" s="289"/>
      <c r="R85" s="299"/>
      <c r="S85" s="300"/>
    </row>
    <row r="86" spans="1:19" ht="15">
      <c r="A86" s="359">
        <v>56</v>
      </c>
      <c r="B86" s="206" t="s">
        <v>280</v>
      </c>
      <c r="C86" s="206"/>
      <c r="D86" s="309">
        <f t="shared" si="4"/>
        <v>38</v>
      </c>
      <c r="E86" s="299"/>
      <c r="F86" s="299">
        <v>38</v>
      </c>
      <c r="G86" s="299"/>
      <c r="H86" s="299"/>
      <c r="I86" s="309"/>
      <c r="J86" s="300"/>
      <c r="K86" s="299"/>
      <c r="L86" s="299"/>
      <c r="M86" s="299"/>
      <c r="N86" s="299"/>
      <c r="O86" s="289"/>
      <c r="P86" s="289"/>
      <c r="Q86" s="289"/>
      <c r="R86" s="299"/>
      <c r="S86" s="300"/>
    </row>
    <row r="87" spans="1:19" ht="15">
      <c r="A87" s="359">
        <v>57</v>
      </c>
      <c r="B87" s="205" t="s">
        <v>181</v>
      </c>
      <c r="C87" s="205"/>
      <c r="D87" s="309">
        <f t="shared" si="4"/>
        <v>37</v>
      </c>
      <c r="E87" s="299"/>
      <c r="F87" s="299">
        <v>37</v>
      </c>
      <c r="G87" s="299"/>
      <c r="H87" s="299"/>
      <c r="I87" s="309"/>
      <c r="J87" s="300"/>
      <c r="K87" s="299"/>
      <c r="L87" s="299"/>
      <c r="M87" s="299"/>
      <c r="N87" s="299"/>
      <c r="O87" s="289"/>
      <c r="P87" s="289"/>
      <c r="Q87" s="289"/>
      <c r="R87" s="299"/>
      <c r="S87" s="300"/>
    </row>
    <row r="88" spans="1:19" ht="15">
      <c r="A88" s="359">
        <v>58</v>
      </c>
      <c r="B88" s="205" t="s">
        <v>182</v>
      </c>
      <c r="C88" s="205"/>
      <c r="D88" s="309">
        <f t="shared" si="4"/>
        <v>37</v>
      </c>
      <c r="E88" s="299"/>
      <c r="F88" s="299">
        <v>37</v>
      </c>
      <c r="G88" s="299"/>
      <c r="H88" s="299"/>
      <c r="I88" s="309"/>
      <c r="J88" s="300"/>
      <c r="K88" s="299"/>
      <c r="L88" s="299"/>
      <c r="M88" s="299"/>
      <c r="N88" s="299"/>
      <c r="O88" s="289"/>
      <c r="P88" s="289"/>
      <c r="Q88" s="289"/>
      <c r="R88" s="299"/>
      <c r="S88" s="300"/>
    </row>
    <row r="89" spans="1:19" ht="15" customHeight="1">
      <c r="A89" s="359">
        <v>59</v>
      </c>
      <c r="B89" s="206" t="s">
        <v>281</v>
      </c>
      <c r="C89" s="206"/>
      <c r="D89" s="309">
        <f t="shared" si="4"/>
        <v>37</v>
      </c>
      <c r="E89" s="299"/>
      <c r="F89" s="299">
        <v>37</v>
      </c>
      <c r="G89" s="299"/>
      <c r="H89" s="299"/>
      <c r="I89" s="309"/>
      <c r="J89" s="300"/>
      <c r="K89" s="299"/>
      <c r="L89" s="299"/>
      <c r="M89" s="299"/>
      <c r="N89" s="299"/>
      <c r="O89" s="289"/>
      <c r="P89" s="289"/>
      <c r="Q89" s="289"/>
      <c r="R89" s="299"/>
      <c r="S89" s="300"/>
    </row>
    <row r="90" spans="1:19" ht="15" customHeight="1">
      <c r="A90" s="359">
        <v>60</v>
      </c>
      <c r="B90" s="205" t="s">
        <v>183</v>
      </c>
      <c r="C90" s="205"/>
      <c r="D90" s="309">
        <f t="shared" si="4"/>
        <v>40</v>
      </c>
      <c r="E90" s="299"/>
      <c r="F90" s="299">
        <v>40</v>
      </c>
      <c r="G90" s="299"/>
      <c r="H90" s="299"/>
      <c r="I90" s="309"/>
      <c r="J90" s="300"/>
      <c r="K90" s="299"/>
      <c r="L90" s="299"/>
      <c r="M90" s="299"/>
      <c r="N90" s="299"/>
      <c r="O90" s="289"/>
      <c r="P90" s="289"/>
      <c r="Q90" s="289"/>
      <c r="R90" s="299"/>
      <c r="S90" s="300"/>
    </row>
    <row r="91" spans="1:19" ht="15" customHeight="1">
      <c r="A91" s="359">
        <v>61</v>
      </c>
      <c r="B91" s="206" t="s">
        <v>282</v>
      </c>
      <c r="C91" s="206"/>
      <c r="D91" s="309">
        <f t="shared" si="4"/>
        <v>15</v>
      </c>
      <c r="E91" s="299"/>
      <c r="F91" s="299">
        <v>15</v>
      </c>
      <c r="G91" s="299"/>
      <c r="H91" s="299"/>
      <c r="I91" s="309"/>
      <c r="J91" s="300"/>
      <c r="K91" s="299"/>
      <c r="L91" s="299"/>
      <c r="M91" s="299"/>
      <c r="N91" s="299"/>
      <c r="O91" s="289"/>
      <c r="P91" s="289"/>
      <c r="Q91" s="289"/>
      <c r="R91" s="299"/>
      <c r="S91" s="300"/>
    </row>
    <row r="92" spans="1:19" s="274" customFormat="1" ht="15" customHeight="1">
      <c r="A92" s="355" t="s">
        <v>43</v>
      </c>
      <c r="B92" s="207" t="s">
        <v>283</v>
      </c>
      <c r="C92" s="207"/>
      <c r="D92" s="297">
        <f>SUM(D93:D113)</f>
        <v>0</v>
      </c>
      <c r="E92" s="297">
        <f>SUM(E93:E113)</f>
        <v>0</v>
      </c>
      <c r="F92" s="297">
        <f>SUM(F93:F113)</f>
        <v>0</v>
      </c>
      <c r="G92" s="297">
        <f>SUM(G93:G113)</f>
        <v>0</v>
      </c>
      <c r="H92" s="297">
        <f>SUM(H93:H113)</f>
        <v>0</v>
      </c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302"/>
    </row>
    <row r="93" spans="1:19" ht="15" customHeight="1">
      <c r="A93" s="359">
        <v>1</v>
      </c>
      <c r="B93" s="282" t="s">
        <v>190</v>
      </c>
      <c r="C93" s="282">
        <v>420</v>
      </c>
      <c r="D93" s="309">
        <f t="shared" si="4"/>
        <v>0</v>
      </c>
      <c r="E93" s="299"/>
      <c r="F93" s="299"/>
      <c r="G93" s="299"/>
      <c r="H93" s="299"/>
      <c r="I93" s="309"/>
      <c r="J93" s="300"/>
      <c r="K93" s="299"/>
      <c r="L93" s="299"/>
      <c r="M93" s="299"/>
      <c r="N93" s="286"/>
      <c r="O93" s="289"/>
      <c r="P93" s="289"/>
      <c r="Q93" s="289"/>
      <c r="R93" s="299"/>
      <c r="S93" s="299"/>
    </row>
    <row r="94" spans="1:19" s="151" customFormat="1" ht="15" customHeight="1">
      <c r="A94" s="359">
        <v>2</v>
      </c>
      <c r="B94" s="282" t="s">
        <v>107</v>
      </c>
      <c r="C94" s="282"/>
      <c r="D94" s="301">
        <f>SUM(D95:D113)</f>
        <v>0</v>
      </c>
      <c r="E94" s="301">
        <f>SUM(E95:E113)</f>
        <v>0</v>
      </c>
      <c r="F94" s="301">
        <f>SUM(F95:F113)</f>
        <v>0</v>
      </c>
      <c r="G94" s="301">
        <f>SUM(G95:G113)</f>
        <v>0</v>
      </c>
      <c r="H94" s="301">
        <f>SUM(H95:H113)</f>
        <v>0</v>
      </c>
      <c r="I94" s="309"/>
      <c r="J94" s="300"/>
      <c r="K94" s="299"/>
      <c r="L94" s="299"/>
      <c r="M94" s="299"/>
      <c r="N94" s="286"/>
      <c r="O94" s="289"/>
      <c r="P94" s="289"/>
      <c r="Q94" s="289"/>
      <c r="R94" s="299"/>
      <c r="S94" s="301"/>
    </row>
    <row r="95" spans="1:19" ht="15" customHeight="1">
      <c r="A95" s="359">
        <v>3</v>
      </c>
      <c r="B95" s="283" t="s">
        <v>284</v>
      </c>
      <c r="C95" s="283"/>
      <c r="D95" s="309">
        <f t="shared" si="4"/>
        <v>0</v>
      </c>
      <c r="E95" s="299"/>
      <c r="F95" s="299"/>
      <c r="G95" s="299"/>
      <c r="H95" s="299"/>
      <c r="I95" s="309"/>
      <c r="J95" s="300"/>
      <c r="K95" s="299"/>
      <c r="L95" s="299"/>
      <c r="M95" s="299"/>
      <c r="N95" s="286"/>
      <c r="O95" s="289"/>
      <c r="P95" s="289"/>
      <c r="Q95" s="289"/>
      <c r="R95" s="299"/>
      <c r="S95" s="299"/>
    </row>
    <row r="96" spans="1:19" ht="15" customHeight="1">
      <c r="A96" s="359">
        <v>4</v>
      </c>
      <c r="B96" s="282" t="s">
        <v>116</v>
      </c>
      <c r="C96" s="282"/>
      <c r="D96" s="309">
        <f t="shared" si="4"/>
        <v>0</v>
      </c>
      <c r="E96" s="299"/>
      <c r="F96" s="299"/>
      <c r="G96" s="299"/>
      <c r="H96" s="299"/>
      <c r="I96" s="309"/>
      <c r="J96" s="300"/>
      <c r="K96" s="299"/>
      <c r="L96" s="299"/>
      <c r="M96" s="299"/>
      <c r="N96" s="286"/>
      <c r="O96" s="289"/>
      <c r="P96" s="289"/>
      <c r="Q96" s="289"/>
      <c r="R96" s="299"/>
      <c r="S96" s="299"/>
    </row>
    <row r="97" spans="1:19" ht="15" customHeight="1">
      <c r="A97" s="359">
        <v>5</v>
      </c>
      <c r="B97" s="283" t="s">
        <v>285</v>
      </c>
      <c r="C97" s="283"/>
      <c r="D97" s="309">
        <f aca="true" t="shared" si="5" ref="D97:D113">E97+F97+G97+H97</f>
        <v>0</v>
      </c>
      <c r="E97" s="299"/>
      <c r="F97" s="299"/>
      <c r="G97" s="299"/>
      <c r="H97" s="299"/>
      <c r="I97" s="309"/>
      <c r="J97" s="300"/>
      <c r="K97" s="299"/>
      <c r="L97" s="299"/>
      <c r="M97" s="299"/>
      <c r="N97" s="286"/>
      <c r="O97" s="289"/>
      <c r="P97" s="289"/>
      <c r="Q97" s="289"/>
      <c r="R97" s="299"/>
      <c r="S97" s="299"/>
    </row>
    <row r="98" spans="1:19" ht="15" customHeight="1">
      <c r="A98" s="359">
        <v>6</v>
      </c>
      <c r="B98" s="282" t="s">
        <v>187</v>
      </c>
      <c r="C98" s="282"/>
      <c r="D98" s="309">
        <f t="shared" si="5"/>
        <v>0</v>
      </c>
      <c r="E98" s="299"/>
      <c r="F98" s="299"/>
      <c r="G98" s="299"/>
      <c r="H98" s="299"/>
      <c r="I98" s="309"/>
      <c r="J98" s="300"/>
      <c r="K98" s="299"/>
      <c r="L98" s="299"/>
      <c r="M98" s="299"/>
      <c r="N98" s="286"/>
      <c r="O98" s="289"/>
      <c r="P98" s="289"/>
      <c r="Q98" s="289"/>
      <c r="R98" s="299"/>
      <c r="S98" s="299"/>
    </row>
    <row r="99" spans="1:19" ht="15" customHeight="1">
      <c r="A99" s="359">
        <v>7</v>
      </c>
      <c r="B99" s="282" t="s">
        <v>188</v>
      </c>
      <c r="C99" s="282"/>
      <c r="D99" s="309">
        <f t="shared" si="5"/>
        <v>0</v>
      </c>
      <c r="E99" s="299"/>
      <c r="F99" s="299"/>
      <c r="G99" s="299"/>
      <c r="H99" s="299"/>
      <c r="I99" s="309"/>
      <c r="J99" s="300"/>
      <c r="K99" s="299"/>
      <c r="L99" s="299"/>
      <c r="M99" s="299"/>
      <c r="N99" s="286"/>
      <c r="O99" s="289"/>
      <c r="P99" s="289"/>
      <c r="Q99" s="289"/>
      <c r="R99" s="299"/>
      <c r="S99" s="299"/>
    </row>
    <row r="100" spans="1:19" ht="15" customHeight="1">
      <c r="A100" s="359">
        <v>8</v>
      </c>
      <c r="B100" s="282" t="s">
        <v>167</v>
      </c>
      <c r="C100" s="282"/>
      <c r="D100" s="309">
        <f t="shared" si="5"/>
        <v>0</v>
      </c>
      <c r="E100" s="299"/>
      <c r="F100" s="299"/>
      <c r="G100" s="299"/>
      <c r="H100" s="299"/>
      <c r="I100" s="309"/>
      <c r="J100" s="300"/>
      <c r="K100" s="299"/>
      <c r="L100" s="299"/>
      <c r="M100" s="299"/>
      <c r="N100" s="286"/>
      <c r="O100" s="289"/>
      <c r="P100" s="289"/>
      <c r="Q100" s="289"/>
      <c r="R100" s="299"/>
      <c r="S100" s="299"/>
    </row>
    <row r="101" spans="1:19" ht="15" customHeight="1">
      <c r="A101" s="359">
        <v>9</v>
      </c>
      <c r="B101" s="282" t="s">
        <v>189</v>
      </c>
      <c r="C101" s="282"/>
      <c r="D101" s="309">
        <f t="shared" si="5"/>
        <v>0</v>
      </c>
      <c r="E101" s="299"/>
      <c r="F101" s="299"/>
      <c r="G101" s="299"/>
      <c r="H101" s="299"/>
      <c r="I101" s="309"/>
      <c r="J101" s="300"/>
      <c r="K101" s="299"/>
      <c r="L101" s="299"/>
      <c r="M101" s="299"/>
      <c r="N101" s="286"/>
      <c r="O101" s="289"/>
      <c r="P101" s="289"/>
      <c r="Q101" s="289"/>
      <c r="R101" s="299"/>
      <c r="S101" s="299"/>
    </row>
    <row r="102" spans="1:19" ht="15" customHeight="1">
      <c r="A102" s="359">
        <v>10</v>
      </c>
      <c r="B102" s="282" t="s">
        <v>103</v>
      </c>
      <c r="C102" s="282"/>
      <c r="D102" s="309">
        <f t="shared" si="5"/>
        <v>0</v>
      </c>
      <c r="E102" s="299"/>
      <c r="F102" s="299"/>
      <c r="G102" s="299"/>
      <c r="H102" s="299"/>
      <c r="I102" s="309"/>
      <c r="J102" s="300"/>
      <c r="K102" s="299"/>
      <c r="L102" s="299"/>
      <c r="M102" s="299"/>
      <c r="N102" s="286"/>
      <c r="O102" s="289"/>
      <c r="P102" s="289"/>
      <c r="Q102" s="289"/>
      <c r="R102" s="299"/>
      <c r="S102" s="299"/>
    </row>
    <row r="103" spans="1:19" ht="15" customHeight="1">
      <c r="A103" s="359">
        <v>11</v>
      </c>
      <c r="B103" s="282" t="s">
        <v>108</v>
      </c>
      <c r="C103" s="282">
        <v>1200</v>
      </c>
      <c r="D103" s="309">
        <f t="shared" si="5"/>
        <v>0</v>
      </c>
      <c r="E103" s="299"/>
      <c r="F103" s="299"/>
      <c r="G103" s="299"/>
      <c r="H103" s="299"/>
      <c r="I103" s="309"/>
      <c r="J103" s="300"/>
      <c r="K103" s="299"/>
      <c r="L103" s="299"/>
      <c r="M103" s="299"/>
      <c r="N103" s="286"/>
      <c r="O103" s="289"/>
      <c r="P103" s="289"/>
      <c r="Q103" s="289"/>
      <c r="R103" s="299"/>
      <c r="S103" s="299"/>
    </row>
    <row r="104" spans="1:19" ht="15" customHeight="1">
      <c r="A104" s="359">
        <v>12</v>
      </c>
      <c r="B104" s="282" t="s">
        <v>109</v>
      </c>
      <c r="C104" s="282"/>
      <c r="D104" s="309">
        <f t="shared" si="5"/>
        <v>0</v>
      </c>
      <c r="E104" s="299"/>
      <c r="F104" s="299"/>
      <c r="G104" s="299"/>
      <c r="H104" s="299"/>
      <c r="I104" s="309"/>
      <c r="J104" s="300"/>
      <c r="K104" s="299"/>
      <c r="L104" s="299"/>
      <c r="M104" s="299"/>
      <c r="N104" s="286"/>
      <c r="O104" s="289"/>
      <c r="P104" s="289"/>
      <c r="Q104" s="289"/>
      <c r="R104" s="299"/>
      <c r="S104" s="299"/>
    </row>
    <row r="105" spans="1:19" ht="15" customHeight="1">
      <c r="A105" s="359">
        <v>13</v>
      </c>
      <c r="B105" s="282" t="s">
        <v>110</v>
      </c>
      <c r="C105" s="282"/>
      <c r="D105" s="309">
        <f t="shared" si="5"/>
        <v>0</v>
      </c>
      <c r="E105" s="299"/>
      <c r="F105" s="299"/>
      <c r="G105" s="299"/>
      <c r="H105" s="299"/>
      <c r="I105" s="309"/>
      <c r="J105" s="300"/>
      <c r="K105" s="299"/>
      <c r="L105" s="299"/>
      <c r="M105" s="299"/>
      <c r="N105" s="286"/>
      <c r="O105" s="289"/>
      <c r="P105" s="289"/>
      <c r="Q105" s="289"/>
      <c r="R105" s="299"/>
      <c r="S105" s="299"/>
    </row>
    <row r="106" spans="1:19" ht="15" customHeight="1">
      <c r="A106" s="359">
        <v>14</v>
      </c>
      <c r="B106" s="282" t="s">
        <v>111</v>
      </c>
      <c r="C106" s="282"/>
      <c r="D106" s="309">
        <f t="shared" si="5"/>
        <v>0</v>
      </c>
      <c r="E106" s="299"/>
      <c r="F106" s="299"/>
      <c r="G106" s="299"/>
      <c r="H106" s="299"/>
      <c r="I106" s="309"/>
      <c r="J106" s="300"/>
      <c r="K106" s="299"/>
      <c r="L106" s="299"/>
      <c r="M106" s="299"/>
      <c r="N106" s="286"/>
      <c r="O106" s="289"/>
      <c r="P106" s="289"/>
      <c r="Q106" s="289"/>
      <c r="R106" s="299"/>
      <c r="S106" s="299"/>
    </row>
    <row r="107" spans="1:19" ht="15" customHeight="1">
      <c r="A107" s="359">
        <v>15</v>
      </c>
      <c r="B107" s="282" t="s">
        <v>112</v>
      </c>
      <c r="C107" s="282"/>
      <c r="D107" s="309">
        <f t="shared" si="5"/>
        <v>0</v>
      </c>
      <c r="E107" s="299"/>
      <c r="F107" s="299"/>
      <c r="G107" s="299"/>
      <c r="H107" s="299"/>
      <c r="I107" s="309"/>
      <c r="J107" s="300"/>
      <c r="K107" s="299"/>
      <c r="L107" s="299"/>
      <c r="M107" s="299"/>
      <c r="N107" s="286"/>
      <c r="O107" s="289"/>
      <c r="P107" s="289"/>
      <c r="Q107" s="289"/>
      <c r="R107" s="299"/>
      <c r="S107" s="299"/>
    </row>
    <row r="108" spans="1:19" ht="15" customHeight="1">
      <c r="A108" s="359">
        <v>16</v>
      </c>
      <c r="B108" s="282" t="s">
        <v>113</v>
      </c>
      <c r="C108" s="282"/>
      <c r="D108" s="309">
        <f t="shared" si="5"/>
        <v>0</v>
      </c>
      <c r="E108" s="299"/>
      <c r="F108" s="299"/>
      <c r="G108" s="299"/>
      <c r="H108" s="299"/>
      <c r="I108" s="309"/>
      <c r="J108" s="300"/>
      <c r="K108" s="299"/>
      <c r="L108" s="299"/>
      <c r="M108" s="299"/>
      <c r="N108" s="286"/>
      <c r="O108" s="289"/>
      <c r="P108" s="289"/>
      <c r="Q108" s="289"/>
      <c r="R108" s="299"/>
      <c r="S108" s="299"/>
    </row>
    <row r="109" spans="1:19" ht="15" customHeight="1">
      <c r="A109" s="359">
        <v>17</v>
      </c>
      <c r="B109" s="282" t="s">
        <v>114</v>
      </c>
      <c r="C109" s="282"/>
      <c r="D109" s="309">
        <f t="shared" si="5"/>
        <v>0</v>
      </c>
      <c r="E109" s="299"/>
      <c r="F109" s="299"/>
      <c r="G109" s="299"/>
      <c r="H109" s="299"/>
      <c r="I109" s="309"/>
      <c r="J109" s="300"/>
      <c r="K109" s="299"/>
      <c r="L109" s="299"/>
      <c r="M109" s="299"/>
      <c r="N109" s="286"/>
      <c r="O109" s="289"/>
      <c r="P109" s="289"/>
      <c r="Q109" s="289"/>
      <c r="R109" s="299"/>
      <c r="S109" s="299"/>
    </row>
    <row r="110" spans="1:19" ht="15" customHeight="1">
      <c r="A110" s="359">
        <v>18</v>
      </c>
      <c r="B110" s="282" t="s">
        <v>184</v>
      </c>
      <c r="C110" s="282">
        <v>2364</v>
      </c>
      <c r="D110" s="309">
        <f t="shared" si="5"/>
        <v>0</v>
      </c>
      <c r="E110" s="299"/>
      <c r="F110" s="299"/>
      <c r="G110" s="299"/>
      <c r="H110" s="299"/>
      <c r="I110" s="309"/>
      <c r="J110" s="300"/>
      <c r="K110" s="299"/>
      <c r="L110" s="299"/>
      <c r="M110" s="299"/>
      <c r="N110" s="286"/>
      <c r="O110" s="289"/>
      <c r="P110" s="289"/>
      <c r="Q110" s="289"/>
      <c r="R110" s="299"/>
      <c r="S110" s="299"/>
    </row>
    <row r="111" spans="1:19" ht="15" customHeight="1">
      <c r="A111" s="359">
        <v>19</v>
      </c>
      <c r="B111" s="282" t="s">
        <v>185</v>
      </c>
      <c r="C111" s="282">
        <v>1085</v>
      </c>
      <c r="D111" s="309">
        <f t="shared" si="5"/>
        <v>0</v>
      </c>
      <c r="E111" s="299"/>
      <c r="F111" s="299"/>
      <c r="G111" s="299"/>
      <c r="H111" s="299"/>
      <c r="I111" s="309"/>
      <c r="J111" s="300"/>
      <c r="K111" s="299"/>
      <c r="L111" s="299"/>
      <c r="M111" s="299"/>
      <c r="N111" s="286"/>
      <c r="O111" s="289"/>
      <c r="P111" s="289"/>
      <c r="Q111" s="289"/>
      <c r="R111" s="299"/>
      <c r="S111" s="299"/>
    </row>
    <row r="112" spans="1:19" ht="15" customHeight="1">
      <c r="A112" s="359">
        <v>20</v>
      </c>
      <c r="B112" s="282" t="s">
        <v>115</v>
      </c>
      <c r="C112" s="282"/>
      <c r="D112" s="309">
        <f t="shared" si="5"/>
        <v>0</v>
      </c>
      <c r="E112" s="299"/>
      <c r="F112" s="299"/>
      <c r="G112" s="299"/>
      <c r="H112" s="299"/>
      <c r="I112" s="309"/>
      <c r="J112" s="300"/>
      <c r="K112" s="299"/>
      <c r="L112" s="299"/>
      <c r="M112" s="299"/>
      <c r="N112" s="286"/>
      <c r="O112" s="289"/>
      <c r="P112" s="289"/>
      <c r="Q112" s="289"/>
      <c r="R112" s="299"/>
      <c r="S112" s="299"/>
    </row>
    <row r="113" spans="1:19" ht="15" customHeight="1">
      <c r="A113" s="360">
        <v>21</v>
      </c>
      <c r="B113" s="284" t="s">
        <v>186</v>
      </c>
      <c r="C113" s="284"/>
      <c r="D113" s="313">
        <f t="shared" si="5"/>
        <v>0</v>
      </c>
      <c r="E113" s="303"/>
      <c r="F113" s="303"/>
      <c r="G113" s="303"/>
      <c r="H113" s="314"/>
      <c r="I113" s="313"/>
      <c r="J113" s="315"/>
      <c r="K113" s="303"/>
      <c r="L113" s="303"/>
      <c r="M113" s="421"/>
      <c r="N113" s="286"/>
      <c r="O113" s="289"/>
      <c r="P113" s="289"/>
      <c r="Q113" s="289"/>
      <c r="R113" s="299"/>
      <c r="S113" s="303"/>
    </row>
    <row r="114" spans="1:19" s="281" customFormat="1" ht="12.75">
      <c r="A114" s="361"/>
      <c r="B114" s="157" t="s">
        <v>11</v>
      </c>
      <c r="C114" s="157"/>
      <c r="D114" s="304">
        <f>D6+D29</f>
        <v>21157</v>
      </c>
      <c r="E114" s="304">
        <f aca="true" t="shared" si="6" ref="E114:R114">E6+E29</f>
        <v>875</v>
      </c>
      <c r="F114" s="304">
        <f t="shared" si="6"/>
        <v>20453</v>
      </c>
      <c r="G114" s="304">
        <f t="shared" si="6"/>
        <v>0</v>
      </c>
      <c r="H114" s="304">
        <f t="shared" si="6"/>
        <v>0</v>
      </c>
      <c r="I114" s="304">
        <f t="shared" si="6"/>
        <v>6</v>
      </c>
      <c r="J114" s="304">
        <f t="shared" si="6"/>
        <v>6</v>
      </c>
      <c r="K114" s="304">
        <f t="shared" si="6"/>
        <v>0</v>
      </c>
      <c r="L114" s="304">
        <f t="shared" si="6"/>
        <v>0</v>
      </c>
      <c r="M114" s="304"/>
      <c r="N114" s="304">
        <f t="shared" si="6"/>
        <v>0</v>
      </c>
      <c r="O114" s="304">
        <f t="shared" si="6"/>
        <v>0</v>
      </c>
      <c r="P114" s="304">
        <f t="shared" si="6"/>
        <v>0</v>
      </c>
      <c r="Q114" s="304">
        <f t="shared" si="6"/>
        <v>0</v>
      </c>
      <c r="R114" s="304">
        <f t="shared" si="6"/>
        <v>0</v>
      </c>
      <c r="S114" s="304">
        <f>S6+S29</f>
        <v>0</v>
      </c>
    </row>
    <row r="115" spans="1:19" ht="64.5" customHeight="1">
      <c r="A115" s="362"/>
      <c r="B115" s="436" t="s">
        <v>296</v>
      </c>
      <c r="C115" s="436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6"/>
    </row>
    <row r="116" spans="1:18" ht="15">
      <c r="A116" s="362"/>
      <c r="B116" s="152"/>
      <c r="C116" s="152"/>
      <c r="D116" s="153"/>
      <c r="E116" s="153"/>
      <c r="F116" s="153"/>
      <c r="G116" s="154"/>
      <c r="H116" s="153"/>
      <c r="I116" s="153"/>
      <c r="J116" s="153"/>
      <c r="K116" s="153"/>
      <c r="L116" s="153"/>
      <c r="M116" s="153"/>
      <c r="N116" s="153"/>
      <c r="Q116" s="153"/>
      <c r="R116" s="155"/>
    </row>
  </sheetData>
  <sheetProtection/>
  <mergeCells count="8">
    <mergeCell ref="I3:M3"/>
    <mergeCell ref="B115:S115"/>
    <mergeCell ref="A1:R1"/>
    <mergeCell ref="A3:A4"/>
    <mergeCell ref="B3:B4"/>
    <mergeCell ref="D3:H3"/>
    <mergeCell ref="S3:S4"/>
    <mergeCell ref="N3:R3"/>
  </mergeCells>
  <printOptions horizontalCentered="1"/>
  <pageMargins left="0.21" right="0.196850393700787" top="0.36" bottom="0.4" header="0.31496062992126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U10" sqref="U10"/>
    </sheetView>
  </sheetViews>
  <sheetFormatPr defaultColWidth="7.875" defaultRowHeight="15.75"/>
  <cols>
    <col min="1" max="1" width="4.00390625" style="119" customWidth="1"/>
    <col min="2" max="2" width="41.875" style="48" customWidth="1"/>
    <col min="3" max="3" width="8.00390625" style="48" hidden="1" customWidth="1"/>
    <col min="4" max="4" width="9.625" style="48" hidden="1" customWidth="1"/>
    <col min="5" max="6" width="8.125" style="48" hidden="1" customWidth="1"/>
    <col min="7" max="7" width="10.25390625" style="48" hidden="1" customWidth="1"/>
    <col min="8" max="8" width="8.125" style="48" hidden="1" customWidth="1"/>
    <col min="9" max="9" width="9.875" style="48" hidden="1" customWidth="1"/>
    <col min="10" max="10" width="11.00390625" style="39" customWidth="1"/>
    <col min="11" max="11" width="7.00390625" style="120" customWidth="1"/>
    <col min="12" max="12" width="9.625" style="39" customWidth="1"/>
    <col min="13" max="13" width="10.00390625" style="39" customWidth="1"/>
    <col min="14" max="14" width="8.375" style="48" customWidth="1"/>
    <col min="15" max="15" width="8.75390625" style="48" customWidth="1"/>
    <col min="16" max="16" width="10.50390625" style="48" customWidth="1"/>
    <col min="17" max="17" width="9.75390625" style="48" customWidth="1"/>
    <col min="18" max="18" width="8.50390625" style="48" customWidth="1"/>
    <col min="19" max="19" width="13.875" style="48" customWidth="1"/>
    <col min="20" max="16384" width="7.875" style="48" customWidth="1"/>
  </cols>
  <sheetData>
    <row r="1" spans="11:19" s="40" customFormat="1" ht="18.75">
      <c r="K1" s="41"/>
      <c r="Q1" s="457" t="s">
        <v>191</v>
      </c>
      <c r="R1" s="457"/>
      <c r="S1" s="457"/>
    </row>
    <row r="2" spans="1:19" s="40" customFormat="1" ht="18.75">
      <c r="A2" s="458" t="s">
        <v>256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2"/>
    </row>
    <row r="3" spans="1:19" s="40" customFormat="1" ht="18.75">
      <c r="A3" s="458" t="s">
        <v>0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2"/>
    </row>
    <row r="4" spans="11:19" s="40" customFormat="1" ht="18.75">
      <c r="K4" s="41"/>
      <c r="S4" s="43" t="s">
        <v>192</v>
      </c>
    </row>
    <row r="5" spans="1:19" s="45" customFormat="1" ht="25.5" customHeight="1">
      <c r="A5" s="449" t="s">
        <v>1</v>
      </c>
      <c r="B5" s="449" t="s">
        <v>193</v>
      </c>
      <c r="C5" s="449" t="s">
        <v>194</v>
      </c>
      <c r="D5" s="449" t="s">
        <v>195</v>
      </c>
      <c r="E5" s="449" t="s">
        <v>196</v>
      </c>
      <c r="F5" s="451" t="s">
        <v>197</v>
      </c>
      <c r="G5" s="451"/>
      <c r="H5" s="451"/>
      <c r="I5" s="451"/>
      <c r="J5" s="449" t="s">
        <v>198</v>
      </c>
      <c r="K5" s="452" t="s">
        <v>199</v>
      </c>
      <c r="L5" s="449" t="s">
        <v>200</v>
      </c>
      <c r="M5" s="454" t="s">
        <v>201</v>
      </c>
      <c r="N5" s="455"/>
      <c r="O5" s="455"/>
      <c r="P5" s="455"/>
      <c r="Q5" s="455"/>
      <c r="R5" s="456"/>
      <c r="S5" s="449" t="s">
        <v>119</v>
      </c>
    </row>
    <row r="6" spans="1:19" ht="78.75" customHeight="1">
      <c r="A6" s="450"/>
      <c r="B6" s="450"/>
      <c r="C6" s="450"/>
      <c r="D6" s="450"/>
      <c r="E6" s="450"/>
      <c r="F6" s="46" t="s">
        <v>202</v>
      </c>
      <c r="G6" s="44" t="s">
        <v>203</v>
      </c>
      <c r="H6" s="44" t="s">
        <v>196</v>
      </c>
      <c r="I6" s="47" t="s">
        <v>204</v>
      </c>
      <c r="J6" s="450"/>
      <c r="K6" s="453"/>
      <c r="L6" s="450"/>
      <c r="M6" s="44" t="s">
        <v>11</v>
      </c>
      <c r="N6" s="44" t="s">
        <v>12</v>
      </c>
      <c r="O6" s="44" t="s">
        <v>13</v>
      </c>
      <c r="P6" s="13" t="s">
        <v>205</v>
      </c>
      <c r="Q6" s="44" t="s">
        <v>15</v>
      </c>
      <c r="R6" s="44" t="s">
        <v>206</v>
      </c>
      <c r="S6" s="450"/>
    </row>
    <row r="7" spans="1:19" s="134" customFormat="1" ht="16.5" customHeight="1">
      <c r="A7" s="131" t="s">
        <v>19</v>
      </c>
      <c r="B7" s="131" t="s">
        <v>45</v>
      </c>
      <c r="C7" s="131"/>
      <c r="D7" s="131"/>
      <c r="E7" s="131"/>
      <c r="F7" s="132"/>
      <c r="G7" s="132"/>
      <c r="H7" s="132"/>
      <c r="I7" s="132"/>
      <c r="J7" s="131">
        <v>1</v>
      </c>
      <c r="K7" s="133">
        <v>2</v>
      </c>
      <c r="L7" s="131" t="s">
        <v>253</v>
      </c>
      <c r="M7" s="132" t="s">
        <v>255</v>
      </c>
      <c r="N7" s="132">
        <v>5</v>
      </c>
      <c r="O7" s="132">
        <v>6</v>
      </c>
      <c r="P7" s="132">
        <v>7</v>
      </c>
      <c r="Q7" s="132">
        <v>8</v>
      </c>
      <c r="R7" s="132" t="s">
        <v>254</v>
      </c>
      <c r="S7" s="131"/>
    </row>
    <row r="8" spans="1:19" ht="15">
      <c r="A8" s="49" t="s">
        <v>22</v>
      </c>
      <c r="B8" s="50" t="s">
        <v>207</v>
      </c>
      <c r="C8" s="51"/>
      <c r="D8" s="51"/>
      <c r="E8" s="51"/>
      <c r="F8" s="51"/>
      <c r="G8" s="51"/>
      <c r="H8" s="51"/>
      <c r="I8" s="51"/>
      <c r="J8" s="52">
        <f>SUM(J9:J29)</f>
        <v>0</v>
      </c>
      <c r="K8" s="52"/>
      <c r="L8" s="52">
        <f aca="true" t="shared" si="0" ref="L8:R8">SUM(L9:L29)</f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/>
    </row>
    <row r="9" spans="1:19" ht="19.5" customHeight="1">
      <c r="A9" s="53">
        <v>1</v>
      </c>
      <c r="B9" s="54" t="s">
        <v>57</v>
      </c>
      <c r="C9" s="55">
        <v>245</v>
      </c>
      <c r="D9" s="55">
        <f>158</f>
        <v>158</v>
      </c>
      <c r="E9" s="55">
        <v>18</v>
      </c>
      <c r="F9" s="55">
        <v>245</v>
      </c>
      <c r="G9" s="55">
        <v>143</v>
      </c>
      <c r="H9" s="55">
        <v>24</v>
      </c>
      <c r="I9" s="55">
        <v>81</v>
      </c>
      <c r="J9" s="56"/>
      <c r="K9" s="57"/>
      <c r="L9" s="56">
        <f>J9*K9</f>
        <v>0</v>
      </c>
      <c r="M9" s="56">
        <f>SUM(N9:Q9)</f>
        <v>0</v>
      </c>
      <c r="N9" s="56"/>
      <c r="O9" s="56"/>
      <c r="P9" s="56"/>
      <c r="Q9" s="56"/>
      <c r="R9" s="54">
        <f>L9-M9</f>
        <v>0</v>
      </c>
      <c r="S9" s="54"/>
    </row>
    <row r="10" spans="1:19" ht="19.5" customHeight="1">
      <c r="A10" s="58">
        <v>2</v>
      </c>
      <c r="B10" s="59" t="s">
        <v>60</v>
      </c>
      <c r="C10" s="60">
        <v>280</v>
      </c>
      <c r="D10" s="60">
        <f>201</f>
        <v>201</v>
      </c>
      <c r="E10" s="60">
        <v>59</v>
      </c>
      <c r="F10" s="60">
        <v>280</v>
      </c>
      <c r="G10" s="60">
        <v>184</v>
      </c>
      <c r="H10" s="60">
        <v>57</v>
      </c>
      <c r="I10" s="60">
        <v>97</v>
      </c>
      <c r="J10" s="61"/>
      <c r="K10" s="62"/>
      <c r="L10" s="61">
        <f aca="true" t="shared" si="1" ref="L10:L29">J10*K10</f>
        <v>0</v>
      </c>
      <c r="M10" s="61">
        <f aca="true" t="shared" si="2" ref="M10:M73">SUM(N10:Q10)</f>
        <v>0</v>
      </c>
      <c r="N10" s="61"/>
      <c r="O10" s="61"/>
      <c r="P10" s="61"/>
      <c r="Q10" s="61"/>
      <c r="R10" s="59">
        <f aca="true" t="shared" si="3" ref="R10:R73">L10-M10</f>
        <v>0</v>
      </c>
      <c r="S10" s="59"/>
    </row>
    <row r="11" spans="1:19" ht="19.5" customHeight="1">
      <c r="A11" s="58">
        <v>3</v>
      </c>
      <c r="B11" s="59" t="s">
        <v>63</v>
      </c>
      <c r="C11" s="60">
        <v>280</v>
      </c>
      <c r="D11" s="60">
        <f>195</f>
        <v>195</v>
      </c>
      <c r="E11" s="60">
        <v>23</v>
      </c>
      <c r="F11" s="60">
        <v>280</v>
      </c>
      <c r="G11" s="60">
        <v>181</v>
      </c>
      <c r="H11" s="60">
        <v>27</v>
      </c>
      <c r="I11" s="60">
        <v>83</v>
      </c>
      <c r="J11" s="61"/>
      <c r="K11" s="62"/>
      <c r="L11" s="61">
        <f t="shared" si="1"/>
        <v>0</v>
      </c>
      <c r="M11" s="61">
        <f t="shared" si="2"/>
        <v>0</v>
      </c>
      <c r="N11" s="61"/>
      <c r="O11" s="61"/>
      <c r="P11" s="61"/>
      <c r="Q11" s="61"/>
      <c r="R11" s="59">
        <f t="shared" si="3"/>
        <v>0</v>
      </c>
      <c r="S11" s="59"/>
    </row>
    <row r="12" spans="1:19" ht="19.5" customHeight="1">
      <c r="A12" s="58">
        <v>4</v>
      </c>
      <c r="B12" s="59" t="s">
        <v>72</v>
      </c>
      <c r="C12" s="60">
        <v>180</v>
      </c>
      <c r="D12" s="60">
        <f>70</f>
        <v>70</v>
      </c>
      <c r="E12" s="60">
        <v>17</v>
      </c>
      <c r="F12" s="60">
        <v>180</v>
      </c>
      <c r="G12" s="60">
        <v>68</v>
      </c>
      <c r="H12" s="60">
        <v>20</v>
      </c>
      <c r="I12" s="60">
        <v>129</v>
      </c>
      <c r="J12" s="61"/>
      <c r="K12" s="62"/>
      <c r="L12" s="61">
        <f t="shared" si="1"/>
        <v>0</v>
      </c>
      <c r="M12" s="61">
        <f t="shared" si="2"/>
        <v>0</v>
      </c>
      <c r="N12" s="61"/>
      <c r="O12" s="61"/>
      <c r="P12" s="61"/>
      <c r="Q12" s="61"/>
      <c r="R12" s="59">
        <f t="shared" si="3"/>
        <v>0</v>
      </c>
      <c r="S12" s="59"/>
    </row>
    <row r="13" spans="1:19" ht="19.5" customHeight="1">
      <c r="A13" s="58">
        <v>5</v>
      </c>
      <c r="B13" s="59" t="s">
        <v>59</v>
      </c>
      <c r="C13" s="60">
        <v>150</v>
      </c>
      <c r="D13" s="60">
        <v>110</v>
      </c>
      <c r="E13" s="60">
        <v>11</v>
      </c>
      <c r="F13" s="60">
        <v>150</v>
      </c>
      <c r="G13" s="60">
        <v>102</v>
      </c>
      <c r="H13" s="60">
        <v>7</v>
      </c>
      <c r="I13" s="60">
        <v>46</v>
      </c>
      <c r="J13" s="61"/>
      <c r="K13" s="62"/>
      <c r="L13" s="61">
        <f t="shared" si="1"/>
        <v>0</v>
      </c>
      <c r="M13" s="61">
        <f t="shared" si="2"/>
        <v>0</v>
      </c>
      <c r="N13" s="61"/>
      <c r="O13" s="61"/>
      <c r="P13" s="61"/>
      <c r="Q13" s="61"/>
      <c r="R13" s="59">
        <f t="shared" si="3"/>
        <v>0</v>
      </c>
      <c r="S13" s="59"/>
    </row>
    <row r="14" spans="1:19" ht="19.5" customHeight="1">
      <c r="A14" s="58">
        <v>6</v>
      </c>
      <c r="B14" s="59" t="s">
        <v>58</v>
      </c>
      <c r="C14" s="60">
        <v>125</v>
      </c>
      <c r="D14" s="60">
        <v>125</v>
      </c>
      <c r="E14" s="60">
        <v>17</v>
      </c>
      <c r="F14" s="60">
        <v>125</v>
      </c>
      <c r="G14" s="60">
        <v>112</v>
      </c>
      <c r="H14" s="60">
        <v>13</v>
      </c>
      <c r="I14" s="60">
        <v>13</v>
      </c>
      <c r="J14" s="61"/>
      <c r="K14" s="62"/>
      <c r="L14" s="61">
        <f t="shared" si="1"/>
        <v>0</v>
      </c>
      <c r="M14" s="61">
        <f t="shared" si="2"/>
        <v>0</v>
      </c>
      <c r="N14" s="61"/>
      <c r="O14" s="61"/>
      <c r="P14" s="61"/>
      <c r="Q14" s="61"/>
      <c r="R14" s="59">
        <f t="shared" si="3"/>
        <v>0</v>
      </c>
      <c r="S14" s="59"/>
    </row>
    <row r="15" spans="1:19" ht="19.5" customHeight="1">
      <c r="A15" s="58">
        <v>7</v>
      </c>
      <c r="B15" s="59" t="s">
        <v>67</v>
      </c>
      <c r="C15" s="60">
        <v>180</v>
      </c>
      <c r="D15" s="60">
        <v>164</v>
      </c>
      <c r="E15" s="60">
        <v>10</v>
      </c>
      <c r="F15" s="60">
        <v>180</v>
      </c>
      <c r="G15" s="60">
        <v>166</v>
      </c>
      <c r="H15" s="60">
        <v>10</v>
      </c>
      <c r="I15" s="60">
        <v>16</v>
      </c>
      <c r="J15" s="61"/>
      <c r="K15" s="62"/>
      <c r="L15" s="61">
        <f t="shared" si="1"/>
        <v>0</v>
      </c>
      <c r="M15" s="61">
        <f t="shared" si="2"/>
        <v>0</v>
      </c>
      <c r="N15" s="61"/>
      <c r="O15" s="61"/>
      <c r="P15" s="61"/>
      <c r="Q15" s="61"/>
      <c r="R15" s="59">
        <f t="shared" si="3"/>
        <v>0</v>
      </c>
      <c r="S15" s="59"/>
    </row>
    <row r="16" spans="1:19" ht="19.5" customHeight="1">
      <c r="A16" s="58">
        <v>8</v>
      </c>
      <c r="B16" s="59" t="s">
        <v>64</v>
      </c>
      <c r="C16" s="60">
        <v>277</v>
      </c>
      <c r="D16" s="60">
        <v>196</v>
      </c>
      <c r="E16" s="60">
        <v>9</v>
      </c>
      <c r="F16" s="60">
        <v>277</v>
      </c>
      <c r="G16" s="60">
        <v>189</v>
      </c>
      <c r="H16" s="60">
        <v>9</v>
      </c>
      <c r="I16" s="60">
        <v>52</v>
      </c>
      <c r="J16" s="61"/>
      <c r="K16" s="62"/>
      <c r="L16" s="61">
        <f t="shared" si="1"/>
        <v>0</v>
      </c>
      <c r="M16" s="61">
        <f t="shared" si="2"/>
        <v>0</v>
      </c>
      <c r="N16" s="61"/>
      <c r="O16" s="61"/>
      <c r="P16" s="61"/>
      <c r="Q16" s="61"/>
      <c r="R16" s="59">
        <f t="shared" si="3"/>
        <v>0</v>
      </c>
      <c r="S16" s="59"/>
    </row>
    <row r="17" spans="1:19" ht="19.5" customHeight="1">
      <c r="A17" s="58">
        <v>9</v>
      </c>
      <c r="B17" s="59" t="s">
        <v>68</v>
      </c>
      <c r="C17" s="60">
        <v>130</v>
      </c>
      <c r="D17" s="60">
        <v>118</v>
      </c>
      <c r="E17" s="60">
        <v>22</v>
      </c>
      <c r="F17" s="60">
        <v>130</v>
      </c>
      <c r="G17" s="60">
        <v>110</v>
      </c>
      <c r="H17" s="60">
        <v>19</v>
      </c>
      <c r="I17" s="60">
        <v>14</v>
      </c>
      <c r="J17" s="61"/>
      <c r="K17" s="62"/>
      <c r="L17" s="61">
        <f t="shared" si="1"/>
        <v>0</v>
      </c>
      <c r="M17" s="61">
        <f t="shared" si="2"/>
        <v>0</v>
      </c>
      <c r="N17" s="61"/>
      <c r="O17" s="61"/>
      <c r="P17" s="61"/>
      <c r="Q17" s="61"/>
      <c r="R17" s="59">
        <f t="shared" si="3"/>
        <v>0</v>
      </c>
      <c r="S17" s="59"/>
    </row>
    <row r="18" spans="1:19" ht="19.5" customHeight="1">
      <c r="A18" s="58">
        <v>10</v>
      </c>
      <c r="B18" s="59" t="s">
        <v>66</v>
      </c>
      <c r="C18" s="60">
        <v>90</v>
      </c>
      <c r="D18" s="60">
        <v>62</v>
      </c>
      <c r="E18" s="60">
        <v>10</v>
      </c>
      <c r="F18" s="60">
        <v>90</v>
      </c>
      <c r="G18" s="60">
        <v>90</v>
      </c>
      <c r="H18" s="60">
        <v>9</v>
      </c>
      <c r="I18" s="60">
        <v>22</v>
      </c>
      <c r="J18" s="61"/>
      <c r="K18" s="62"/>
      <c r="L18" s="61">
        <f t="shared" si="1"/>
        <v>0</v>
      </c>
      <c r="M18" s="61">
        <f t="shared" si="2"/>
        <v>0</v>
      </c>
      <c r="N18" s="61"/>
      <c r="O18" s="61"/>
      <c r="P18" s="61"/>
      <c r="Q18" s="61"/>
      <c r="R18" s="59">
        <f t="shared" si="3"/>
        <v>0</v>
      </c>
      <c r="S18" s="59"/>
    </row>
    <row r="19" spans="1:19" ht="19.5" customHeight="1">
      <c r="A19" s="58">
        <v>11</v>
      </c>
      <c r="B19" s="59" t="s">
        <v>65</v>
      </c>
      <c r="C19" s="60">
        <v>134</v>
      </c>
      <c r="D19" s="60">
        <v>128</v>
      </c>
      <c r="E19" s="60">
        <v>60</v>
      </c>
      <c r="F19" s="60">
        <v>134</v>
      </c>
      <c r="G19" s="60">
        <v>126</v>
      </c>
      <c r="H19" s="60">
        <v>12</v>
      </c>
      <c r="I19" s="60">
        <v>67</v>
      </c>
      <c r="J19" s="61"/>
      <c r="K19" s="62"/>
      <c r="L19" s="61">
        <f t="shared" si="1"/>
        <v>0</v>
      </c>
      <c r="M19" s="61">
        <f t="shared" si="2"/>
        <v>0</v>
      </c>
      <c r="N19" s="61"/>
      <c r="O19" s="61"/>
      <c r="P19" s="61"/>
      <c r="Q19" s="61"/>
      <c r="R19" s="59">
        <f t="shared" si="3"/>
        <v>0</v>
      </c>
      <c r="S19" s="59"/>
    </row>
    <row r="20" spans="1:19" ht="19.5" customHeight="1">
      <c r="A20" s="58">
        <v>12</v>
      </c>
      <c r="B20" s="59" t="s">
        <v>74</v>
      </c>
      <c r="C20" s="60">
        <v>75</v>
      </c>
      <c r="D20" s="60">
        <v>63</v>
      </c>
      <c r="E20" s="60">
        <v>4</v>
      </c>
      <c r="F20" s="60">
        <v>75</v>
      </c>
      <c r="G20" s="60">
        <v>61</v>
      </c>
      <c r="H20" s="60">
        <v>3</v>
      </c>
      <c r="I20" s="60">
        <v>0</v>
      </c>
      <c r="J20" s="61"/>
      <c r="K20" s="62"/>
      <c r="L20" s="61">
        <f t="shared" si="1"/>
        <v>0</v>
      </c>
      <c r="M20" s="61">
        <f t="shared" si="2"/>
        <v>0</v>
      </c>
      <c r="N20" s="61"/>
      <c r="O20" s="61"/>
      <c r="P20" s="61"/>
      <c r="Q20" s="61"/>
      <c r="R20" s="59">
        <f t="shared" si="3"/>
        <v>0</v>
      </c>
      <c r="S20" s="59"/>
    </row>
    <row r="21" spans="1:19" ht="19.5" customHeight="1">
      <c r="A21" s="58">
        <v>13</v>
      </c>
      <c r="B21" s="59" t="s">
        <v>208</v>
      </c>
      <c r="C21" s="60">
        <v>96</v>
      </c>
      <c r="D21" s="60">
        <v>75</v>
      </c>
      <c r="E21" s="60">
        <v>7</v>
      </c>
      <c r="F21" s="60">
        <v>96</v>
      </c>
      <c r="G21" s="60">
        <v>96</v>
      </c>
      <c r="H21" s="60">
        <v>6</v>
      </c>
      <c r="I21" s="60">
        <v>44</v>
      </c>
      <c r="J21" s="61"/>
      <c r="K21" s="62"/>
      <c r="L21" s="61">
        <f t="shared" si="1"/>
        <v>0</v>
      </c>
      <c r="M21" s="61">
        <f t="shared" si="2"/>
        <v>0</v>
      </c>
      <c r="N21" s="61"/>
      <c r="O21" s="61"/>
      <c r="P21" s="61"/>
      <c r="Q21" s="61"/>
      <c r="R21" s="59">
        <f t="shared" si="3"/>
        <v>0</v>
      </c>
      <c r="S21" s="59"/>
    </row>
    <row r="22" spans="1:19" ht="19.5" customHeight="1">
      <c r="A22" s="58">
        <v>14</v>
      </c>
      <c r="B22" s="59" t="s">
        <v>69</v>
      </c>
      <c r="C22" s="60">
        <v>90</v>
      </c>
      <c r="D22" s="60">
        <v>55</v>
      </c>
      <c r="E22" s="60">
        <v>15</v>
      </c>
      <c r="F22" s="60">
        <v>90</v>
      </c>
      <c r="G22" s="60">
        <v>78</v>
      </c>
      <c r="H22" s="60">
        <v>14</v>
      </c>
      <c r="I22" s="60">
        <v>3</v>
      </c>
      <c r="J22" s="61"/>
      <c r="K22" s="62"/>
      <c r="L22" s="61">
        <f t="shared" si="1"/>
        <v>0</v>
      </c>
      <c r="M22" s="61">
        <f t="shared" si="2"/>
        <v>0</v>
      </c>
      <c r="N22" s="61"/>
      <c r="O22" s="61"/>
      <c r="P22" s="61"/>
      <c r="Q22" s="61"/>
      <c r="R22" s="59">
        <f t="shared" si="3"/>
        <v>0</v>
      </c>
      <c r="S22" s="59"/>
    </row>
    <row r="23" spans="1:19" ht="19.5" customHeight="1">
      <c r="A23" s="58">
        <v>15</v>
      </c>
      <c r="B23" s="59" t="s">
        <v>71</v>
      </c>
      <c r="C23" s="60">
        <v>222</v>
      </c>
      <c r="D23" s="60">
        <v>151</v>
      </c>
      <c r="E23" s="60">
        <v>14</v>
      </c>
      <c r="F23" s="60">
        <v>222</v>
      </c>
      <c r="G23" s="60">
        <v>152</v>
      </c>
      <c r="H23" s="60">
        <v>20</v>
      </c>
      <c r="I23" s="60"/>
      <c r="J23" s="61"/>
      <c r="K23" s="62"/>
      <c r="L23" s="61">
        <f t="shared" si="1"/>
        <v>0</v>
      </c>
      <c r="M23" s="61">
        <f t="shared" si="2"/>
        <v>0</v>
      </c>
      <c r="N23" s="61"/>
      <c r="O23" s="61"/>
      <c r="P23" s="61"/>
      <c r="Q23" s="61"/>
      <c r="R23" s="59">
        <f t="shared" si="3"/>
        <v>0</v>
      </c>
      <c r="S23" s="59"/>
    </row>
    <row r="24" spans="1:19" ht="19.5" customHeight="1">
      <c r="A24" s="58">
        <v>16</v>
      </c>
      <c r="B24" s="59" t="s">
        <v>61</v>
      </c>
      <c r="C24" s="60">
        <v>170</v>
      </c>
      <c r="D24" s="60">
        <v>165</v>
      </c>
      <c r="E24" s="60">
        <v>5</v>
      </c>
      <c r="F24" s="60">
        <v>170</v>
      </c>
      <c r="G24" s="60">
        <v>170</v>
      </c>
      <c r="H24" s="60">
        <v>5</v>
      </c>
      <c r="I24" s="60"/>
      <c r="J24" s="61"/>
      <c r="K24" s="62"/>
      <c r="L24" s="61">
        <f t="shared" si="1"/>
        <v>0</v>
      </c>
      <c r="M24" s="61">
        <f t="shared" si="2"/>
        <v>0</v>
      </c>
      <c r="N24" s="61"/>
      <c r="O24" s="61"/>
      <c r="P24" s="61"/>
      <c r="Q24" s="61"/>
      <c r="R24" s="59">
        <f t="shared" si="3"/>
        <v>0</v>
      </c>
      <c r="S24" s="59"/>
    </row>
    <row r="25" spans="1:19" ht="19.5" customHeight="1">
      <c r="A25" s="58">
        <v>17</v>
      </c>
      <c r="B25" s="59" t="s">
        <v>78</v>
      </c>
      <c r="C25" s="60">
        <v>9</v>
      </c>
      <c r="D25" s="60">
        <v>9</v>
      </c>
      <c r="E25" s="60">
        <v>2</v>
      </c>
      <c r="F25" s="60">
        <v>9</v>
      </c>
      <c r="G25" s="60">
        <v>9</v>
      </c>
      <c r="H25" s="60">
        <v>3</v>
      </c>
      <c r="I25" s="60"/>
      <c r="J25" s="61"/>
      <c r="K25" s="62"/>
      <c r="L25" s="61">
        <f t="shared" si="1"/>
        <v>0</v>
      </c>
      <c r="M25" s="61">
        <f t="shared" si="2"/>
        <v>0</v>
      </c>
      <c r="N25" s="61"/>
      <c r="O25" s="61"/>
      <c r="P25" s="61"/>
      <c r="Q25" s="61"/>
      <c r="R25" s="59">
        <f t="shared" si="3"/>
        <v>0</v>
      </c>
      <c r="S25" s="59"/>
    </row>
    <row r="26" spans="1:19" ht="19.5" customHeight="1">
      <c r="A26" s="58">
        <v>18</v>
      </c>
      <c r="B26" s="59" t="s">
        <v>75</v>
      </c>
      <c r="C26" s="60">
        <v>60</v>
      </c>
      <c r="D26" s="60">
        <v>34</v>
      </c>
      <c r="E26" s="60">
        <v>7</v>
      </c>
      <c r="F26" s="60">
        <v>60</v>
      </c>
      <c r="G26" s="60">
        <v>53</v>
      </c>
      <c r="H26" s="60">
        <v>7</v>
      </c>
      <c r="I26" s="60">
        <v>3</v>
      </c>
      <c r="J26" s="61"/>
      <c r="K26" s="62"/>
      <c r="L26" s="61">
        <f t="shared" si="1"/>
        <v>0</v>
      </c>
      <c r="M26" s="61">
        <f t="shared" si="2"/>
        <v>0</v>
      </c>
      <c r="N26" s="61"/>
      <c r="O26" s="61"/>
      <c r="P26" s="61"/>
      <c r="Q26" s="61"/>
      <c r="R26" s="59">
        <f t="shared" si="3"/>
        <v>0</v>
      </c>
      <c r="S26" s="59"/>
    </row>
    <row r="27" spans="1:19" ht="19.5" customHeight="1">
      <c r="A27" s="58">
        <v>19</v>
      </c>
      <c r="B27" s="59" t="s">
        <v>62</v>
      </c>
      <c r="C27" s="60">
        <v>70</v>
      </c>
      <c r="D27" s="60">
        <v>70</v>
      </c>
      <c r="E27" s="60">
        <v>66</v>
      </c>
      <c r="F27" s="60">
        <v>70</v>
      </c>
      <c r="G27" s="60">
        <v>70</v>
      </c>
      <c r="H27" s="60"/>
      <c r="I27" s="60"/>
      <c r="J27" s="61"/>
      <c r="K27" s="62"/>
      <c r="L27" s="61">
        <f t="shared" si="1"/>
        <v>0</v>
      </c>
      <c r="M27" s="61">
        <f t="shared" si="2"/>
        <v>0</v>
      </c>
      <c r="N27" s="61"/>
      <c r="O27" s="61"/>
      <c r="P27" s="61"/>
      <c r="Q27" s="61"/>
      <c r="R27" s="59">
        <f t="shared" si="3"/>
        <v>0</v>
      </c>
      <c r="S27" s="59"/>
    </row>
    <row r="28" spans="1:19" ht="19.5" customHeight="1">
      <c r="A28" s="58">
        <v>20</v>
      </c>
      <c r="B28" s="59" t="s">
        <v>77</v>
      </c>
      <c r="C28" s="60">
        <v>18</v>
      </c>
      <c r="D28" s="60">
        <v>9</v>
      </c>
      <c r="E28" s="60">
        <v>9</v>
      </c>
      <c r="F28" s="60">
        <v>18</v>
      </c>
      <c r="G28" s="60">
        <v>8</v>
      </c>
      <c r="H28" s="60">
        <v>10</v>
      </c>
      <c r="I28" s="60"/>
      <c r="J28" s="61"/>
      <c r="K28" s="62"/>
      <c r="L28" s="61">
        <f t="shared" si="1"/>
        <v>0</v>
      </c>
      <c r="M28" s="61">
        <f t="shared" si="2"/>
        <v>0</v>
      </c>
      <c r="N28" s="61"/>
      <c r="O28" s="61"/>
      <c r="P28" s="61"/>
      <c r="Q28" s="61"/>
      <c r="R28" s="59">
        <f t="shared" si="3"/>
        <v>0</v>
      </c>
      <c r="S28" s="59"/>
    </row>
    <row r="29" spans="1:19" s="64" customFormat="1" ht="19.5" customHeight="1">
      <c r="A29" s="58">
        <v>21</v>
      </c>
      <c r="B29" s="63" t="s">
        <v>70</v>
      </c>
      <c r="C29" s="63">
        <v>86</v>
      </c>
      <c r="D29" s="63">
        <v>70</v>
      </c>
      <c r="E29" s="63">
        <v>4</v>
      </c>
      <c r="F29" s="63">
        <v>86</v>
      </c>
      <c r="G29" s="63">
        <v>70</v>
      </c>
      <c r="H29" s="63">
        <v>4</v>
      </c>
      <c r="I29" s="63">
        <v>24</v>
      </c>
      <c r="J29" s="63"/>
      <c r="K29" s="62"/>
      <c r="L29" s="63">
        <f t="shared" si="1"/>
        <v>0</v>
      </c>
      <c r="M29" s="61">
        <f t="shared" si="2"/>
        <v>0</v>
      </c>
      <c r="N29" s="63"/>
      <c r="O29" s="63"/>
      <c r="P29" s="63"/>
      <c r="Q29" s="63"/>
      <c r="R29" s="63">
        <f t="shared" si="3"/>
        <v>0</v>
      </c>
      <c r="S29" s="63"/>
    </row>
    <row r="30" spans="1:19" ht="19.5" customHeight="1">
      <c r="A30" s="65" t="s">
        <v>43</v>
      </c>
      <c r="B30" s="66" t="s">
        <v>209</v>
      </c>
      <c r="C30" s="67"/>
      <c r="D30" s="67"/>
      <c r="E30" s="67"/>
      <c r="F30" s="67"/>
      <c r="G30" s="67"/>
      <c r="H30" s="67"/>
      <c r="I30" s="67"/>
      <c r="J30" s="68">
        <f>SUM(J31:J76)</f>
        <v>0</v>
      </c>
      <c r="K30" s="68"/>
      <c r="L30" s="68">
        <f>SUM(L31:L76)</f>
        <v>0</v>
      </c>
      <c r="M30" s="68">
        <f>SUM(N30:Q30)</f>
        <v>0</v>
      </c>
      <c r="N30" s="68">
        <f aca="true" t="shared" si="4" ref="N30:S30">SUM(N31:N76)</f>
        <v>0</v>
      </c>
      <c r="O30" s="68">
        <f t="shared" si="4"/>
        <v>0</v>
      </c>
      <c r="P30" s="68">
        <f t="shared" si="4"/>
        <v>0</v>
      </c>
      <c r="Q30" s="68">
        <f t="shared" si="4"/>
        <v>0</v>
      </c>
      <c r="R30" s="68">
        <f t="shared" si="4"/>
        <v>0</v>
      </c>
      <c r="S30" s="68">
        <f t="shared" si="4"/>
        <v>0</v>
      </c>
    </row>
    <row r="31" spans="1:19" ht="19.5" customHeight="1">
      <c r="A31" s="58">
        <v>22</v>
      </c>
      <c r="B31" s="59" t="s">
        <v>81</v>
      </c>
      <c r="C31" s="60">
        <v>780</v>
      </c>
      <c r="D31" s="60">
        <v>725</v>
      </c>
      <c r="E31" s="60">
        <v>29</v>
      </c>
      <c r="F31" s="60">
        <v>780</v>
      </c>
      <c r="G31" s="60">
        <v>733</v>
      </c>
      <c r="H31" s="60">
        <v>30</v>
      </c>
      <c r="I31" s="60">
        <v>51</v>
      </c>
      <c r="J31" s="61"/>
      <c r="K31" s="62"/>
      <c r="L31" s="61">
        <f aca="true" t="shared" si="5" ref="L31:L92">J31*K31</f>
        <v>0</v>
      </c>
      <c r="M31" s="61">
        <f t="shared" si="2"/>
        <v>0</v>
      </c>
      <c r="N31" s="61"/>
      <c r="O31" s="61"/>
      <c r="P31" s="61"/>
      <c r="Q31" s="61"/>
      <c r="R31" s="59">
        <f t="shared" si="3"/>
        <v>0</v>
      </c>
      <c r="S31" s="59"/>
    </row>
    <row r="32" spans="1:19" ht="19.5" customHeight="1">
      <c r="A32" s="58">
        <v>23</v>
      </c>
      <c r="B32" s="59" t="s">
        <v>86</v>
      </c>
      <c r="C32" s="60">
        <v>1750</v>
      </c>
      <c r="D32" s="60">
        <v>1409</v>
      </c>
      <c r="E32" s="60">
        <v>62</v>
      </c>
      <c r="F32" s="60">
        <v>1450</v>
      </c>
      <c r="G32" s="60">
        <v>1368</v>
      </c>
      <c r="H32" s="60">
        <v>63</v>
      </c>
      <c r="I32" s="60">
        <v>258</v>
      </c>
      <c r="J32" s="61"/>
      <c r="K32" s="62"/>
      <c r="L32" s="61">
        <f t="shared" si="5"/>
        <v>0</v>
      </c>
      <c r="M32" s="61">
        <f t="shared" si="2"/>
        <v>0</v>
      </c>
      <c r="N32" s="61"/>
      <c r="O32" s="61"/>
      <c r="P32" s="61"/>
      <c r="Q32" s="61"/>
      <c r="R32" s="59">
        <f t="shared" si="3"/>
        <v>0</v>
      </c>
      <c r="S32" s="59"/>
    </row>
    <row r="33" spans="1:19" ht="19.5" customHeight="1">
      <c r="A33" s="58">
        <v>24</v>
      </c>
      <c r="B33" s="59" t="s">
        <v>100</v>
      </c>
      <c r="C33" s="60">
        <v>470</v>
      </c>
      <c r="D33" s="60">
        <v>457</v>
      </c>
      <c r="E33" s="60">
        <v>46</v>
      </c>
      <c r="F33" s="60">
        <v>470</v>
      </c>
      <c r="G33" s="60">
        <v>452</v>
      </c>
      <c r="H33" s="60">
        <v>51</v>
      </c>
      <c r="I33" s="60">
        <v>328</v>
      </c>
      <c r="J33" s="61"/>
      <c r="K33" s="62"/>
      <c r="L33" s="61">
        <f t="shared" si="5"/>
        <v>0</v>
      </c>
      <c r="M33" s="61">
        <f t="shared" si="2"/>
        <v>0</v>
      </c>
      <c r="N33" s="61"/>
      <c r="O33" s="61"/>
      <c r="P33" s="61"/>
      <c r="Q33" s="61"/>
      <c r="R33" s="59">
        <f t="shared" si="3"/>
        <v>0</v>
      </c>
      <c r="S33" s="59"/>
    </row>
    <row r="34" spans="1:19" ht="19.5" customHeight="1">
      <c r="A34" s="58">
        <v>25</v>
      </c>
      <c r="B34" s="59" t="s">
        <v>101</v>
      </c>
      <c r="C34" s="60">
        <v>162</v>
      </c>
      <c r="D34" s="60">
        <v>155</v>
      </c>
      <c r="E34" s="60">
        <v>44</v>
      </c>
      <c r="F34" s="60">
        <v>162</v>
      </c>
      <c r="G34" s="60">
        <v>156</v>
      </c>
      <c r="H34" s="60">
        <v>47</v>
      </c>
      <c r="I34" s="60">
        <v>91</v>
      </c>
      <c r="J34" s="61"/>
      <c r="K34" s="62"/>
      <c r="L34" s="61">
        <f t="shared" si="5"/>
        <v>0</v>
      </c>
      <c r="M34" s="61">
        <f t="shared" si="2"/>
        <v>0</v>
      </c>
      <c r="N34" s="61"/>
      <c r="O34" s="61"/>
      <c r="P34" s="61"/>
      <c r="Q34" s="61"/>
      <c r="R34" s="59">
        <f t="shared" si="3"/>
        <v>0</v>
      </c>
      <c r="S34" s="59"/>
    </row>
    <row r="35" spans="1:19" ht="19.5" customHeight="1">
      <c r="A35" s="58">
        <v>26</v>
      </c>
      <c r="B35" s="59" t="s">
        <v>105</v>
      </c>
      <c r="C35" s="60">
        <v>150</v>
      </c>
      <c r="D35" s="60">
        <v>146</v>
      </c>
      <c r="E35" s="60">
        <v>12</v>
      </c>
      <c r="F35" s="60">
        <v>150</v>
      </c>
      <c r="G35" s="60">
        <v>138</v>
      </c>
      <c r="H35" s="60">
        <v>15</v>
      </c>
      <c r="I35" s="60">
        <v>177</v>
      </c>
      <c r="J35" s="61"/>
      <c r="K35" s="62"/>
      <c r="L35" s="61">
        <f t="shared" si="5"/>
        <v>0</v>
      </c>
      <c r="M35" s="61">
        <f t="shared" si="2"/>
        <v>0</v>
      </c>
      <c r="N35" s="61"/>
      <c r="O35" s="61"/>
      <c r="P35" s="61"/>
      <c r="Q35" s="61"/>
      <c r="R35" s="59">
        <f t="shared" si="3"/>
        <v>0</v>
      </c>
      <c r="S35" s="59"/>
    </row>
    <row r="36" spans="1:19" ht="19.5" customHeight="1">
      <c r="A36" s="58">
        <v>27</v>
      </c>
      <c r="B36" s="59" t="s">
        <v>210</v>
      </c>
      <c r="C36" s="60">
        <v>280</v>
      </c>
      <c r="D36" s="60">
        <v>257</v>
      </c>
      <c r="E36" s="60">
        <v>32</v>
      </c>
      <c r="F36" s="60">
        <v>280</v>
      </c>
      <c r="G36" s="60">
        <v>253</v>
      </c>
      <c r="H36" s="60">
        <v>31</v>
      </c>
      <c r="I36" s="60">
        <v>158</v>
      </c>
      <c r="J36" s="61"/>
      <c r="K36" s="62"/>
      <c r="L36" s="61">
        <f t="shared" si="5"/>
        <v>0</v>
      </c>
      <c r="M36" s="61">
        <f t="shared" si="2"/>
        <v>0</v>
      </c>
      <c r="N36" s="61"/>
      <c r="O36" s="61"/>
      <c r="P36" s="61"/>
      <c r="Q36" s="61"/>
      <c r="R36" s="59">
        <f t="shared" si="3"/>
        <v>0</v>
      </c>
      <c r="S36" s="59"/>
    </row>
    <row r="37" spans="1:19" ht="19.5" customHeight="1">
      <c r="A37" s="58">
        <v>28</v>
      </c>
      <c r="B37" s="59" t="s">
        <v>85</v>
      </c>
      <c r="C37" s="60">
        <v>850</v>
      </c>
      <c r="D37" s="60">
        <v>817</v>
      </c>
      <c r="E37" s="60">
        <v>79</v>
      </c>
      <c r="F37" s="60">
        <v>850</v>
      </c>
      <c r="G37" s="60">
        <v>829</v>
      </c>
      <c r="H37" s="60">
        <v>102</v>
      </c>
      <c r="I37" s="60"/>
      <c r="J37" s="61"/>
      <c r="K37" s="62"/>
      <c r="L37" s="61">
        <f t="shared" si="5"/>
        <v>0</v>
      </c>
      <c r="M37" s="61">
        <f t="shared" si="2"/>
        <v>0</v>
      </c>
      <c r="N37" s="61"/>
      <c r="O37" s="61"/>
      <c r="P37" s="61"/>
      <c r="Q37" s="61"/>
      <c r="R37" s="59">
        <f t="shared" si="3"/>
        <v>0</v>
      </c>
      <c r="S37" s="59"/>
    </row>
    <row r="38" spans="1:19" s="64" customFormat="1" ht="19.5" customHeight="1">
      <c r="A38" s="60">
        <v>29</v>
      </c>
      <c r="B38" s="63" t="s">
        <v>79</v>
      </c>
      <c r="C38" s="63">
        <v>660</v>
      </c>
      <c r="D38" s="63">
        <v>598</v>
      </c>
      <c r="E38" s="63">
        <v>31</v>
      </c>
      <c r="F38" s="63">
        <v>660</v>
      </c>
      <c r="G38" s="63">
        <v>619</v>
      </c>
      <c r="H38" s="63">
        <v>31</v>
      </c>
      <c r="I38" s="63">
        <v>294</v>
      </c>
      <c r="J38" s="63"/>
      <c r="K38" s="62"/>
      <c r="L38" s="63">
        <f t="shared" si="5"/>
        <v>0</v>
      </c>
      <c r="M38" s="61">
        <f t="shared" si="2"/>
        <v>0</v>
      </c>
      <c r="N38" s="63"/>
      <c r="O38" s="63"/>
      <c r="P38" s="63"/>
      <c r="Q38" s="63"/>
      <c r="R38" s="63">
        <f>L38-M38</f>
        <v>0</v>
      </c>
      <c r="S38" s="69"/>
    </row>
    <row r="39" spans="1:19" ht="19.5" customHeight="1">
      <c r="A39" s="58">
        <v>30</v>
      </c>
      <c r="B39" s="59" t="s">
        <v>89</v>
      </c>
      <c r="C39" s="60">
        <v>550</v>
      </c>
      <c r="D39" s="60">
        <v>497</v>
      </c>
      <c r="E39" s="60">
        <v>74</v>
      </c>
      <c r="F39" s="60">
        <v>550</v>
      </c>
      <c r="G39" s="60">
        <v>550</v>
      </c>
      <c r="H39" s="60">
        <v>72</v>
      </c>
      <c r="I39" s="60">
        <v>178</v>
      </c>
      <c r="J39" s="61"/>
      <c r="K39" s="62"/>
      <c r="L39" s="61">
        <f t="shared" si="5"/>
        <v>0</v>
      </c>
      <c r="M39" s="61">
        <f t="shared" si="2"/>
        <v>0</v>
      </c>
      <c r="N39" s="61"/>
      <c r="O39" s="61"/>
      <c r="P39" s="61"/>
      <c r="Q39" s="61"/>
      <c r="R39" s="59">
        <f t="shared" si="3"/>
        <v>0</v>
      </c>
      <c r="S39" s="59"/>
    </row>
    <row r="40" spans="1:19" ht="19.5" customHeight="1">
      <c r="A40" s="58">
        <v>31</v>
      </c>
      <c r="B40" s="59" t="s">
        <v>103</v>
      </c>
      <c r="C40" s="60">
        <v>820</v>
      </c>
      <c r="D40" s="60">
        <v>784</v>
      </c>
      <c r="E40" s="60">
        <v>80</v>
      </c>
      <c r="F40" s="60">
        <v>820</v>
      </c>
      <c r="G40" s="60">
        <v>675</v>
      </c>
      <c r="H40" s="60">
        <v>78</v>
      </c>
      <c r="I40" s="60">
        <v>277</v>
      </c>
      <c r="J40" s="61"/>
      <c r="K40" s="62"/>
      <c r="L40" s="61">
        <f t="shared" si="5"/>
        <v>0</v>
      </c>
      <c r="M40" s="61">
        <f t="shared" si="2"/>
        <v>0</v>
      </c>
      <c r="N40" s="61"/>
      <c r="O40" s="61"/>
      <c r="P40" s="61"/>
      <c r="Q40" s="61"/>
      <c r="R40" s="59">
        <f t="shared" si="3"/>
        <v>0</v>
      </c>
      <c r="S40" s="59"/>
    </row>
    <row r="41" spans="1:19" ht="19.5" customHeight="1">
      <c r="A41" s="58">
        <v>32</v>
      </c>
      <c r="B41" s="59" t="s">
        <v>73</v>
      </c>
      <c r="C41" s="60">
        <v>90</v>
      </c>
      <c r="D41" s="60">
        <v>68</v>
      </c>
      <c r="E41" s="60">
        <v>0</v>
      </c>
      <c r="F41" s="60">
        <v>90</v>
      </c>
      <c r="G41" s="60">
        <v>71</v>
      </c>
      <c r="H41" s="60">
        <v>9</v>
      </c>
      <c r="I41" s="59">
        <v>11</v>
      </c>
      <c r="J41" s="61"/>
      <c r="K41" s="62"/>
      <c r="L41" s="61">
        <f t="shared" si="5"/>
        <v>0</v>
      </c>
      <c r="M41" s="61">
        <f t="shared" si="2"/>
        <v>0</v>
      </c>
      <c r="N41" s="61"/>
      <c r="O41" s="61"/>
      <c r="P41" s="61"/>
      <c r="Q41" s="61"/>
      <c r="R41" s="59">
        <f t="shared" si="3"/>
        <v>0</v>
      </c>
      <c r="S41" s="59"/>
    </row>
    <row r="42" spans="1:19" ht="19.5" customHeight="1">
      <c r="A42" s="58">
        <v>33</v>
      </c>
      <c r="B42" s="59" t="s">
        <v>104</v>
      </c>
      <c r="C42" s="60">
        <v>1036</v>
      </c>
      <c r="D42" s="60">
        <v>910</v>
      </c>
      <c r="E42" s="60">
        <v>272</v>
      </c>
      <c r="F42" s="60">
        <v>1036</v>
      </c>
      <c r="G42" s="60">
        <v>868</v>
      </c>
      <c r="H42" s="60">
        <v>162</v>
      </c>
      <c r="I42" s="60">
        <v>186</v>
      </c>
      <c r="J42" s="61"/>
      <c r="K42" s="62"/>
      <c r="L42" s="61">
        <f t="shared" si="5"/>
        <v>0</v>
      </c>
      <c r="M42" s="61">
        <f t="shared" si="2"/>
        <v>0</v>
      </c>
      <c r="N42" s="61"/>
      <c r="O42" s="61"/>
      <c r="P42" s="61"/>
      <c r="Q42" s="61"/>
      <c r="R42" s="59">
        <f t="shared" si="3"/>
        <v>0</v>
      </c>
      <c r="S42" s="59"/>
    </row>
    <row r="43" spans="1:19" ht="19.5" customHeight="1">
      <c r="A43" s="58">
        <v>34</v>
      </c>
      <c r="B43" s="59" t="s">
        <v>80</v>
      </c>
      <c r="C43" s="60">
        <v>660</v>
      </c>
      <c r="D43" s="60">
        <v>527</v>
      </c>
      <c r="E43" s="60">
        <v>44</v>
      </c>
      <c r="F43" s="60">
        <v>660</v>
      </c>
      <c r="G43" s="60">
        <v>614</v>
      </c>
      <c r="H43" s="60">
        <v>42</v>
      </c>
      <c r="I43" s="60">
        <v>24</v>
      </c>
      <c r="J43" s="61"/>
      <c r="K43" s="62"/>
      <c r="L43" s="61">
        <f t="shared" si="5"/>
        <v>0</v>
      </c>
      <c r="M43" s="61">
        <f t="shared" si="2"/>
        <v>0</v>
      </c>
      <c r="N43" s="61"/>
      <c r="O43" s="61"/>
      <c r="P43" s="61"/>
      <c r="Q43" s="61"/>
      <c r="R43" s="59">
        <f t="shared" si="3"/>
        <v>0</v>
      </c>
      <c r="S43" s="59"/>
    </row>
    <row r="44" spans="1:19" ht="19.5" customHeight="1">
      <c r="A44" s="58">
        <v>35</v>
      </c>
      <c r="B44" s="59" t="s">
        <v>83</v>
      </c>
      <c r="C44" s="60">
        <v>2050</v>
      </c>
      <c r="D44" s="60">
        <v>1975</v>
      </c>
      <c r="E44" s="60">
        <v>195</v>
      </c>
      <c r="F44" s="60">
        <v>2050</v>
      </c>
      <c r="G44" s="60">
        <v>1968</v>
      </c>
      <c r="H44" s="60">
        <v>157</v>
      </c>
      <c r="I44" s="60"/>
      <c r="J44" s="61"/>
      <c r="K44" s="62"/>
      <c r="L44" s="61">
        <f t="shared" si="5"/>
        <v>0</v>
      </c>
      <c r="M44" s="61">
        <f t="shared" si="2"/>
        <v>0</v>
      </c>
      <c r="N44" s="61"/>
      <c r="O44" s="61"/>
      <c r="P44" s="61"/>
      <c r="Q44" s="61"/>
      <c r="R44" s="59">
        <f t="shared" si="3"/>
        <v>0</v>
      </c>
      <c r="S44" s="59"/>
    </row>
    <row r="45" spans="1:19" ht="19.5" customHeight="1">
      <c r="A45" s="58">
        <v>36</v>
      </c>
      <c r="B45" s="59" t="s">
        <v>92</v>
      </c>
      <c r="C45" s="60">
        <v>800</v>
      </c>
      <c r="D45" s="60">
        <v>560</v>
      </c>
      <c r="E45" s="60">
        <v>58</v>
      </c>
      <c r="F45" s="60">
        <v>800</v>
      </c>
      <c r="G45" s="60">
        <v>488</v>
      </c>
      <c r="H45" s="60">
        <v>45</v>
      </c>
      <c r="I45" s="60">
        <v>242</v>
      </c>
      <c r="J45" s="61"/>
      <c r="K45" s="62"/>
      <c r="L45" s="61">
        <f t="shared" si="5"/>
        <v>0</v>
      </c>
      <c r="M45" s="61">
        <f t="shared" si="2"/>
        <v>0</v>
      </c>
      <c r="N45" s="61"/>
      <c r="O45" s="61"/>
      <c r="P45" s="61"/>
      <c r="Q45" s="61"/>
      <c r="R45" s="59">
        <f t="shared" si="3"/>
        <v>0</v>
      </c>
      <c r="S45" s="59"/>
    </row>
    <row r="46" spans="1:19" ht="19.5" customHeight="1">
      <c r="A46" s="58">
        <v>37</v>
      </c>
      <c r="B46" s="59" t="s">
        <v>93</v>
      </c>
      <c r="C46" s="60">
        <v>250</v>
      </c>
      <c r="D46" s="60">
        <v>250</v>
      </c>
      <c r="E46" s="60">
        <v>6</v>
      </c>
      <c r="F46" s="60">
        <v>250</v>
      </c>
      <c r="G46" s="60">
        <v>238</v>
      </c>
      <c r="H46" s="60">
        <v>6</v>
      </c>
      <c r="I46" s="67">
        <v>191</v>
      </c>
      <c r="J46" s="61"/>
      <c r="K46" s="62"/>
      <c r="L46" s="61">
        <f t="shared" si="5"/>
        <v>0</v>
      </c>
      <c r="M46" s="61">
        <f t="shared" si="2"/>
        <v>0</v>
      </c>
      <c r="N46" s="61"/>
      <c r="O46" s="61"/>
      <c r="P46" s="61"/>
      <c r="Q46" s="61"/>
      <c r="R46" s="59">
        <f t="shared" si="3"/>
        <v>0</v>
      </c>
      <c r="S46" s="59"/>
    </row>
    <row r="47" spans="1:19" ht="19.5" customHeight="1">
      <c r="A47" s="58">
        <v>38</v>
      </c>
      <c r="B47" s="59" t="s">
        <v>82</v>
      </c>
      <c r="C47" s="70">
        <v>663</v>
      </c>
      <c r="D47" s="70">
        <v>443</v>
      </c>
      <c r="E47" s="70"/>
      <c r="F47" s="70">
        <v>450</v>
      </c>
      <c r="G47" s="70">
        <v>445</v>
      </c>
      <c r="H47" s="70">
        <v>23</v>
      </c>
      <c r="I47" s="70">
        <v>227</v>
      </c>
      <c r="J47" s="61"/>
      <c r="K47" s="62"/>
      <c r="L47" s="61">
        <f t="shared" si="5"/>
        <v>0</v>
      </c>
      <c r="M47" s="61">
        <f t="shared" si="2"/>
        <v>0</v>
      </c>
      <c r="N47" s="61"/>
      <c r="O47" s="61"/>
      <c r="P47" s="61"/>
      <c r="Q47" s="61"/>
      <c r="R47" s="59">
        <f t="shared" si="3"/>
        <v>0</v>
      </c>
      <c r="S47" s="59"/>
    </row>
    <row r="48" spans="1:19" ht="19.5" customHeight="1">
      <c r="A48" s="58">
        <v>39</v>
      </c>
      <c r="B48" s="59" t="s">
        <v>102</v>
      </c>
      <c r="C48" s="70">
        <v>1085</v>
      </c>
      <c r="D48" s="70">
        <v>1014</v>
      </c>
      <c r="E48" s="70">
        <v>2</v>
      </c>
      <c r="F48" s="70">
        <v>1085</v>
      </c>
      <c r="G48" s="70">
        <v>974</v>
      </c>
      <c r="H48" s="70">
        <v>24</v>
      </c>
      <c r="I48" s="70">
        <v>303</v>
      </c>
      <c r="J48" s="61"/>
      <c r="K48" s="62"/>
      <c r="L48" s="61">
        <f t="shared" si="5"/>
        <v>0</v>
      </c>
      <c r="M48" s="61">
        <f t="shared" si="2"/>
        <v>0</v>
      </c>
      <c r="N48" s="61"/>
      <c r="O48" s="61"/>
      <c r="P48" s="61"/>
      <c r="Q48" s="61"/>
      <c r="R48" s="59">
        <f t="shared" si="3"/>
        <v>0</v>
      </c>
      <c r="S48" s="59"/>
    </row>
    <row r="49" spans="1:19" ht="19.5" customHeight="1">
      <c r="A49" s="58">
        <v>40</v>
      </c>
      <c r="B49" s="59" t="s">
        <v>211</v>
      </c>
      <c r="C49" s="70">
        <v>750</v>
      </c>
      <c r="D49" s="70">
        <v>672</v>
      </c>
      <c r="E49" s="70">
        <v>51</v>
      </c>
      <c r="F49" s="70">
        <v>750</v>
      </c>
      <c r="G49" s="70">
        <v>391</v>
      </c>
      <c r="H49" s="70">
        <v>100</v>
      </c>
      <c r="I49" s="70">
        <v>387</v>
      </c>
      <c r="J49" s="61"/>
      <c r="K49" s="62"/>
      <c r="L49" s="61">
        <f t="shared" si="5"/>
        <v>0</v>
      </c>
      <c r="M49" s="61">
        <f t="shared" si="2"/>
        <v>0</v>
      </c>
      <c r="N49" s="61"/>
      <c r="O49" s="61"/>
      <c r="P49" s="61"/>
      <c r="Q49" s="61"/>
      <c r="R49" s="59">
        <f t="shared" si="3"/>
        <v>0</v>
      </c>
      <c r="S49" s="59"/>
    </row>
    <row r="50" spans="1:19" ht="19.5" customHeight="1">
      <c r="A50" s="58">
        <v>41</v>
      </c>
      <c r="B50" s="59" t="s">
        <v>212</v>
      </c>
      <c r="C50" s="70"/>
      <c r="D50" s="70">
        <v>100</v>
      </c>
      <c r="E50" s="70"/>
      <c r="F50" s="70"/>
      <c r="G50" s="70">
        <v>93</v>
      </c>
      <c r="H50" s="70"/>
      <c r="I50" s="70">
        <v>93</v>
      </c>
      <c r="J50" s="61"/>
      <c r="K50" s="62"/>
      <c r="L50" s="61">
        <f t="shared" si="5"/>
        <v>0</v>
      </c>
      <c r="M50" s="61">
        <f t="shared" si="2"/>
        <v>0</v>
      </c>
      <c r="N50" s="61"/>
      <c r="O50" s="61"/>
      <c r="P50" s="61"/>
      <c r="Q50" s="61"/>
      <c r="R50" s="59">
        <f t="shared" si="3"/>
        <v>0</v>
      </c>
      <c r="S50" s="59"/>
    </row>
    <row r="51" spans="1:19" ht="19.5" customHeight="1">
      <c r="A51" s="58">
        <v>42</v>
      </c>
      <c r="B51" s="59" t="s">
        <v>91</v>
      </c>
      <c r="C51" s="70">
        <v>550</v>
      </c>
      <c r="D51" s="70">
        <v>466</v>
      </c>
      <c r="E51" s="70">
        <v>96</v>
      </c>
      <c r="F51" s="70">
        <v>550</v>
      </c>
      <c r="G51" s="70">
        <v>509</v>
      </c>
      <c r="H51" s="70">
        <v>96</v>
      </c>
      <c r="I51" s="70"/>
      <c r="J51" s="61"/>
      <c r="K51" s="62"/>
      <c r="L51" s="61">
        <f t="shared" si="5"/>
        <v>0</v>
      </c>
      <c r="M51" s="61">
        <f t="shared" si="2"/>
        <v>0</v>
      </c>
      <c r="N51" s="61"/>
      <c r="O51" s="61"/>
      <c r="P51" s="61"/>
      <c r="Q51" s="61"/>
      <c r="R51" s="59">
        <f t="shared" si="3"/>
        <v>0</v>
      </c>
      <c r="S51" s="59"/>
    </row>
    <row r="52" spans="1:19" ht="19.5" customHeight="1">
      <c r="A52" s="58">
        <v>43</v>
      </c>
      <c r="B52" s="59" t="s">
        <v>87</v>
      </c>
      <c r="C52" s="70">
        <v>360</v>
      </c>
      <c r="D52" s="70">
        <v>337</v>
      </c>
      <c r="E52" s="70">
        <v>43</v>
      </c>
      <c r="F52" s="70">
        <v>360</v>
      </c>
      <c r="G52" s="70">
        <v>325</v>
      </c>
      <c r="H52" s="70">
        <v>69</v>
      </c>
      <c r="I52" s="70">
        <v>43</v>
      </c>
      <c r="J52" s="61"/>
      <c r="K52" s="62"/>
      <c r="L52" s="61">
        <f t="shared" si="5"/>
        <v>0</v>
      </c>
      <c r="M52" s="61">
        <f t="shared" si="2"/>
        <v>0</v>
      </c>
      <c r="N52" s="61"/>
      <c r="O52" s="61"/>
      <c r="P52" s="61"/>
      <c r="Q52" s="61"/>
      <c r="R52" s="59">
        <f t="shared" si="3"/>
        <v>0</v>
      </c>
      <c r="S52" s="59"/>
    </row>
    <row r="53" spans="1:19" ht="19.5" customHeight="1">
      <c r="A53" s="58">
        <v>44</v>
      </c>
      <c r="B53" s="59" t="s">
        <v>88</v>
      </c>
      <c r="C53" s="59">
        <v>320</v>
      </c>
      <c r="D53" s="59">
        <v>291</v>
      </c>
      <c r="E53" s="59">
        <v>4</v>
      </c>
      <c r="F53" s="59">
        <v>320</v>
      </c>
      <c r="G53" s="59">
        <v>295</v>
      </c>
      <c r="H53" s="59">
        <v>4</v>
      </c>
      <c r="I53" s="59">
        <v>62</v>
      </c>
      <c r="J53" s="61"/>
      <c r="K53" s="71"/>
      <c r="L53" s="61">
        <f t="shared" si="5"/>
        <v>0</v>
      </c>
      <c r="M53" s="61">
        <f t="shared" si="2"/>
        <v>0</v>
      </c>
      <c r="N53" s="61"/>
      <c r="O53" s="61"/>
      <c r="P53" s="61"/>
      <c r="Q53" s="61"/>
      <c r="R53" s="59">
        <f t="shared" si="3"/>
        <v>0</v>
      </c>
      <c r="S53" s="59"/>
    </row>
    <row r="54" spans="1:19" ht="19.5" customHeight="1">
      <c r="A54" s="58">
        <v>45</v>
      </c>
      <c r="B54" s="59" t="s">
        <v>94</v>
      </c>
      <c r="C54" s="70">
        <v>251</v>
      </c>
      <c r="D54" s="70">
        <v>207</v>
      </c>
      <c r="E54" s="70">
        <v>36</v>
      </c>
      <c r="F54" s="70">
        <v>251</v>
      </c>
      <c r="G54" s="70">
        <v>218</v>
      </c>
      <c r="H54" s="70">
        <v>42</v>
      </c>
      <c r="I54" s="70">
        <v>31</v>
      </c>
      <c r="J54" s="61"/>
      <c r="K54" s="62"/>
      <c r="L54" s="61">
        <f t="shared" si="5"/>
        <v>0</v>
      </c>
      <c r="M54" s="61">
        <f t="shared" si="2"/>
        <v>0</v>
      </c>
      <c r="N54" s="61"/>
      <c r="O54" s="61"/>
      <c r="P54" s="61"/>
      <c r="Q54" s="61"/>
      <c r="R54" s="59">
        <f t="shared" si="3"/>
        <v>0</v>
      </c>
      <c r="S54" s="59"/>
    </row>
    <row r="55" spans="1:19" ht="19.5" customHeight="1">
      <c r="A55" s="58">
        <v>46</v>
      </c>
      <c r="B55" s="59" t="s">
        <v>95</v>
      </c>
      <c r="C55" s="70">
        <v>357</v>
      </c>
      <c r="D55" s="70">
        <v>357</v>
      </c>
      <c r="E55" s="70">
        <v>55</v>
      </c>
      <c r="F55" s="70">
        <v>357</v>
      </c>
      <c r="G55" s="70">
        <v>357</v>
      </c>
      <c r="H55" s="70">
        <v>54</v>
      </c>
      <c r="I55" s="70">
        <v>103</v>
      </c>
      <c r="J55" s="61"/>
      <c r="K55" s="62"/>
      <c r="L55" s="61">
        <f t="shared" si="5"/>
        <v>0</v>
      </c>
      <c r="M55" s="61">
        <f t="shared" si="2"/>
        <v>0</v>
      </c>
      <c r="N55" s="61"/>
      <c r="O55" s="61"/>
      <c r="P55" s="61"/>
      <c r="Q55" s="61"/>
      <c r="R55" s="59">
        <f t="shared" si="3"/>
        <v>0</v>
      </c>
      <c r="S55" s="59"/>
    </row>
    <row r="56" spans="1:19" ht="19.5" customHeight="1">
      <c r="A56" s="58">
        <v>47</v>
      </c>
      <c r="B56" s="59" t="s">
        <v>96</v>
      </c>
      <c r="C56" s="70">
        <v>345</v>
      </c>
      <c r="D56" s="70">
        <v>331</v>
      </c>
      <c r="E56" s="70">
        <v>6</v>
      </c>
      <c r="F56" s="70">
        <v>345</v>
      </c>
      <c r="G56" s="70">
        <v>292</v>
      </c>
      <c r="H56" s="70">
        <v>184</v>
      </c>
      <c r="I56" s="70"/>
      <c r="J56" s="61"/>
      <c r="K56" s="62"/>
      <c r="L56" s="61">
        <f t="shared" si="5"/>
        <v>0</v>
      </c>
      <c r="M56" s="61">
        <f t="shared" si="2"/>
        <v>0</v>
      </c>
      <c r="N56" s="61"/>
      <c r="O56" s="61"/>
      <c r="P56" s="61"/>
      <c r="Q56" s="61"/>
      <c r="R56" s="59">
        <f t="shared" si="3"/>
        <v>0</v>
      </c>
      <c r="S56" s="59"/>
    </row>
    <row r="57" spans="1:19" s="72" customFormat="1" ht="19.5" customHeight="1">
      <c r="A57" s="58">
        <v>48</v>
      </c>
      <c r="B57" s="63" t="s">
        <v>90</v>
      </c>
      <c r="C57" s="63">
        <v>150</v>
      </c>
      <c r="D57" s="63">
        <v>119</v>
      </c>
      <c r="E57" s="63">
        <v>4</v>
      </c>
      <c r="F57" s="63">
        <v>150</v>
      </c>
      <c r="G57" s="63">
        <v>150</v>
      </c>
      <c r="H57" s="63">
        <v>26</v>
      </c>
      <c r="I57" s="63">
        <v>28</v>
      </c>
      <c r="J57" s="63"/>
      <c r="K57" s="62"/>
      <c r="L57" s="63">
        <f t="shared" si="5"/>
        <v>0</v>
      </c>
      <c r="M57" s="61">
        <f t="shared" si="2"/>
        <v>0</v>
      </c>
      <c r="N57" s="63"/>
      <c r="O57" s="63"/>
      <c r="P57" s="63"/>
      <c r="Q57" s="63"/>
      <c r="R57" s="63">
        <f t="shared" si="3"/>
        <v>0</v>
      </c>
      <c r="S57" s="63"/>
    </row>
    <row r="58" spans="1:19" ht="19.5" customHeight="1">
      <c r="A58" s="58">
        <v>49</v>
      </c>
      <c r="B58" s="59" t="s">
        <v>84</v>
      </c>
      <c r="C58" s="70">
        <v>660</v>
      </c>
      <c r="D58" s="70">
        <v>486</v>
      </c>
      <c r="E58" s="70">
        <v>20</v>
      </c>
      <c r="F58" s="70">
        <v>660</v>
      </c>
      <c r="G58" s="70">
        <v>443</v>
      </c>
      <c r="H58" s="70">
        <v>20</v>
      </c>
      <c r="I58" s="70">
        <v>213</v>
      </c>
      <c r="J58" s="61"/>
      <c r="K58" s="62"/>
      <c r="L58" s="61">
        <f t="shared" si="5"/>
        <v>0</v>
      </c>
      <c r="M58" s="61">
        <f t="shared" si="2"/>
        <v>0</v>
      </c>
      <c r="N58" s="61"/>
      <c r="O58" s="61"/>
      <c r="P58" s="61"/>
      <c r="Q58" s="61"/>
      <c r="R58" s="59">
        <f t="shared" si="3"/>
        <v>0</v>
      </c>
      <c r="S58" s="59"/>
    </row>
    <row r="59" spans="1:19" ht="19.5" customHeight="1">
      <c r="A59" s="58">
        <v>50</v>
      </c>
      <c r="B59" s="59" t="s">
        <v>213</v>
      </c>
      <c r="C59" s="70">
        <v>470</v>
      </c>
      <c r="D59" s="70">
        <v>438</v>
      </c>
      <c r="E59" s="70">
        <v>86</v>
      </c>
      <c r="F59" s="70">
        <v>470</v>
      </c>
      <c r="G59" s="70">
        <v>417</v>
      </c>
      <c r="H59" s="70">
        <v>72</v>
      </c>
      <c r="I59" s="70">
        <v>61</v>
      </c>
      <c r="J59" s="61"/>
      <c r="K59" s="62"/>
      <c r="L59" s="61">
        <f t="shared" si="5"/>
        <v>0</v>
      </c>
      <c r="M59" s="61">
        <f t="shared" si="2"/>
        <v>0</v>
      </c>
      <c r="N59" s="61"/>
      <c r="O59" s="61"/>
      <c r="P59" s="61"/>
      <c r="Q59" s="61"/>
      <c r="R59" s="59">
        <f t="shared" si="3"/>
        <v>0</v>
      </c>
      <c r="S59" s="58"/>
    </row>
    <row r="60" spans="1:19" ht="19.5" customHeight="1">
      <c r="A60" s="58">
        <v>51</v>
      </c>
      <c r="B60" s="59" t="s">
        <v>214</v>
      </c>
      <c r="C60" s="70">
        <v>250</v>
      </c>
      <c r="D60" s="70">
        <v>200</v>
      </c>
      <c r="E60" s="70">
        <v>14</v>
      </c>
      <c r="F60" s="70">
        <v>250</v>
      </c>
      <c r="G60" s="70">
        <v>186</v>
      </c>
      <c r="H60" s="70">
        <v>13</v>
      </c>
      <c r="I60" s="70">
        <v>102</v>
      </c>
      <c r="J60" s="61"/>
      <c r="K60" s="62"/>
      <c r="L60" s="61">
        <f t="shared" si="5"/>
        <v>0</v>
      </c>
      <c r="M60" s="61">
        <f t="shared" si="2"/>
        <v>0</v>
      </c>
      <c r="N60" s="61"/>
      <c r="O60" s="61"/>
      <c r="P60" s="61"/>
      <c r="Q60" s="61"/>
      <c r="R60" s="59">
        <f t="shared" si="3"/>
        <v>0</v>
      </c>
      <c r="S60" s="58"/>
    </row>
    <row r="61" spans="1:19" ht="19.5" customHeight="1">
      <c r="A61" s="58">
        <v>52</v>
      </c>
      <c r="B61" s="59" t="s">
        <v>215</v>
      </c>
      <c r="C61" s="70">
        <v>1200</v>
      </c>
      <c r="D61" s="70">
        <v>1162</v>
      </c>
      <c r="E61" s="70">
        <v>171</v>
      </c>
      <c r="F61" s="70">
        <v>1200</v>
      </c>
      <c r="G61" s="70">
        <v>1130</v>
      </c>
      <c r="H61" s="70">
        <v>177</v>
      </c>
      <c r="I61" s="70">
        <v>510</v>
      </c>
      <c r="J61" s="61"/>
      <c r="K61" s="62"/>
      <c r="L61" s="61">
        <f t="shared" si="5"/>
        <v>0</v>
      </c>
      <c r="M61" s="61">
        <f t="shared" si="2"/>
        <v>0</v>
      </c>
      <c r="N61" s="61"/>
      <c r="O61" s="61"/>
      <c r="P61" s="61"/>
      <c r="Q61" s="61"/>
      <c r="R61" s="59">
        <f t="shared" si="3"/>
        <v>0</v>
      </c>
      <c r="S61" s="58"/>
    </row>
    <row r="62" spans="1:19" ht="19.5" customHeight="1">
      <c r="A62" s="58">
        <v>53</v>
      </c>
      <c r="B62" s="59" t="s">
        <v>184</v>
      </c>
      <c r="C62" s="70">
        <v>2364</v>
      </c>
      <c r="D62" s="70">
        <v>1819</v>
      </c>
      <c r="E62" s="70">
        <v>492</v>
      </c>
      <c r="F62" s="70">
        <v>2414</v>
      </c>
      <c r="G62" s="70">
        <v>1741</v>
      </c>
      <c r="H62" s="70"/>
      <c r="I62" s="70">
        <v>566</v>
      </c>
      <c r="J62" s="61"/>
      <c r="K62" s="62"/>
      <c r="L62" s="61">
        <f t="shared" si="5"/>
        <v>0</v>
      </c>
      <c r="M62" s="61">
        <f t="shared" si="2"/>
        <v>0</v>
      </c>
      <c r="N62" s="61"/>
      <c r="O62" s="61"/>
      <c r="P62" s="61"/>
      <c r="Q62" s="61"/>
      <c r="R62" s="59">
        <f t="shared" si="3"/>
        <v>0</v>
      </c>
      <c r="S62" s="58"/>
    </row>
    <row r="63" spans="1:19" ht="19.5" customHeight="1">
      <c r="A63" s="58">
        <v>54</v>
      </c>
      <c r="B63" s="59" t="s">
        <v>216</v>
      </c>
      <c r="C63" s="70">
        <v>50</v>
      </c>
      <c r="D63" s="70">
        <v>38</v>
      </c>
      <c r="E63" s="70">
        <v>4</v>
      </c>
      <c r="F63" s="70"/>
      <c r="G63" s="70"/>
      <c r="H63" s="70"/>
      <c r="I63" s="59"/>
      <c r="J63" s="61"/>
      <c r="K63" s="62"/>
      <c r="L63" s="61">
        <f t="shared" si="5"/>
        <v>0</v>
      </c>
      <c r="M63" s="61">
        <f t="shared" si="2"/>
        <v>0</v>
      </c>
      <c r="N63" s="61"/>
      <c r="O63" s="61"/>
      <c r="P63" s="61"/>
      <c r="Q63" s="61"/>
      <c r="R63" s="59">
        <f t="shared" si="3"/>
        <v>0</v>
      </c>
      <c r="S63" s="59"/>
    </row>
    <row r="64" spans="1:19" ht="19.5" customHeight="1">
      <c r="A64" s="58">
        <v>55</v>
      </c>
      <c r="B64" s="59" t="s">
        <v>217</v>
      </c>
      <c r="C64" s="70">
        <v>810</v>
      </c>
      <c r="D64" s="70">
        <v>784</v>
      </c>
      <c r="E64" s="70">
        <v>176</v>
      </c>
      <c r="F64" s="70">
        <v>810</v>
      </c>
      <c r="G64" s="70">
        <v>774</v>
      </c>
      <c r="H64" s="70">
        <v>172</v>
      </c>
      <c r="I64" s="70">
        <v>225</v>
      </c>
      <c r="J64" s="61"/>
      <c r="K64" s="62"/>
      <c r="L64" s="61">
        <f t="shared" si="5"/>
        <v>0</v>
      </c>
      <c r="M64" s="61">
        <f t="shared" si="2"/>
        <v>0</v>
      </c>
      <c r="N64" s="61"/>
      <c r="O64" s="61"/>
      <c r="P64" s="61"/>
      <c r="Q64" s="61"/>
      <c r="R64" s="59">
        <f t="shared" si="3"/>
        <v>0</v>
      </c>
      <c r="S64" s="58"/>
    </row>
    <row r="65" spans="1:19" ht="19.5" customHeight="1">
      <c r="A65" s="58">
        <v>56</v>
      </c>
      <c r="B65" s="59" t="s">
        <v>115</v>
      </c>
      <c r="C65" s="70">
        <v>2518</v>
      </c>
      <c r="D65" s="70">
        <v>2518</v>
      </c>
      <c r="E65" s="70">
        <v>45</v>
      </c>
      <c r="F65" s="70">
        <v>2518</v>
      </c>
      <c r="G65" s="70">
        <v>2476</v>
      </c>
      <c r="H65" s="70">
        <v>154</v>
      </c>
      <c r="I65" s="70">
        <v>1048</v>
      </c>
      <c r="J65" s="61"/>
      <c r="K65" s="62"/>
      <c r="L65" s="61">
        <f t="shared" si="5"/>
        <v>0</v>
      </c>
      <c r="M65" s="61">
        <f t="shared" si="2"/>
        <v>0</v>
      </c>
      <c r="N65" s="61"/>
      <c r="O65" s="61"/>
      <c r="P65" s="61"/>
      <c r="Q65" s="61"/>
      <c r="R65" s="59">
        <f t="shared" si="3"/>
        <v>0</v>
      </c>
      <c r="S65" s="58"/>
    </row>
    <row r="66" spans="1:19" ht="19.5" customHeight="1">
      <c r="A66" s="58">
        <v>57</v>
      </c>
      <c r="B66" s="59" t="s">
        <v>218</v>
      </c>
      <c r="C66" s="70">
        <v>342</v>
      </c>
      <c r="D66" s="70">
        <v>226</v>
      </c>
      <c r="E66" s="70"/>
      <c r="F66" s="70">
        <v>342</v>
      </c>
      <c r="G66" s="70">
        <v>218</v>
      </c>
      <c r="H66" s="70">
        <v>22</v>
      </c>
      <c r="I66" s="70">
        <v>182</v>
      </c>
      <c r="J66" s="61"/>
      <c r="K66" s="62"/>
      <c r="L66" s="61">
        <f t="shared" si="5"/>
        <v>0</v>
      </c>
      <c r="M66" s="61">
        <f t="shared" si="2"/>
        <v>0</v>
      </c>
      <c r="N66" s="61"/>
      <c r="O66" s="61"/>
      <c r="P66" s="61"/>
      <c r="Q66" s="61"/>
      <c r="R66" s="59">
        <f t="shared" si="3"/>
        <v>0</v>
      </c>
      <c r="S66" s="58"/>
    </row>
    <row r="67" spans="1:19" ht="19.5" customHeight="1">
      <c r="A67" s="58">
        <v>58</v>
      </c>
      <c r="B67" s="59" t="s">
        <v>219</v>
      </c>
      <c r="C67" s="70">
        <v>405</v>
      </c>
      <c r="D67" s="70">
        <v>405</v>
      </c>
      <c r="E67" s="70">
        <v>0</v>
      </c>
      <c r="F67" s="70">
        <v>405</v>
      </c>
      <c r="G67" s="70">
        <v>373</v>
      </c>
      <c r="H67" s="70">
        <v>87</v>
      </c>
      <c r="I67" s="70">
        <v>232</v>
      </c>
      <c r="J67" s="61"/>
      <c r="K67" s="62"/>
      <c r="L67" s="61">
        <f t="shared" si="5"/>
        <v>0</v>
      </c>
      <c r="M67" s="61">
        <f t="shared" si="2"/>
        <v>0</v>
      </c>
      <c r="N67" s="61"/>
      <c r="O67" s="61"/>
      <c r="P67" s="61"/>
      <c r="Q67" s="61"/>
      <c r="R67" s="59">
        <f t="shared" si="3"/>
        <v>0</v>
      </c>
      <c r="S67" s="58"/>
    </row>
    <row r="68" spans="1:19" ht="19.5" customHeight="1">
      <c r="A68" s="58">
        <v>59</v>
      </c>
      <c r="B68" s="59" t="s">
        <v>220</v>
      </c>
      <c r="C68" s="70">
        <v>231</v>
      </c>
      <c r="D68" s="70">
        <v>218</v>
      </c>
      <c r="E68" s="70">
        <v>16</v>
      </c>
      <c r="F68" s="70">
        <v>233</v>
      </c>
      <c r="G68" s="70">
        <v>233</v>
      </c>
      <c r="H68" s="70">
        <v>16</v>
      </c>
      <c r="I68" s="70">
        <v>52</v>
      </c>
      <c r="J68" s="61"/>
      <c r="K68" s="62"/>
      <c r="L68" s="61">
        <f t="shared" si="5"/>
        <v>0</v>
      </c>
      <c r="M68" s="61">
        <f t="shared" si="2"/>
        <v>0</v>
      </c>
      <c r="N68" s="61"/>
      <c r="O68" s="61"/>
      <c r="P68" s="61"/>
      <c r="Q68" s="61"/>
      <c r="R68" s="59">
        <f t="shared" si="3"/>
        <v>0</v>
      </c>
      <c r="S68" s="58"/>
    </row>
    <row r="69" spans="1:19" ht="19.5" customHeight="1">
      <c r="A69" s="58">
        <v>60</v>
      </c>
      <c r="B69" s="59" t="s">
        <v>76</v>
      </c>
      <c r="C69" s="59">
        <v>11</v>
      </c>
      <c r="D69" s="59">
        <v>5</v>
      </c>
      <c r="E69" s="59">
        <v>0</v>
      </c>
      <c r="F69" s="59">
        <v>11</v>
      </c>
      <c r="G69" s="59">
        <v>5</v>
      </c>
      <c r="H69" s="59"/>
      <c r="I69" s="59"/>
      <c r="J69" s="61"/>
      <c r="K69" s="71"/>
      <c r="L69" s="61">
        <f t="shared" si="5"/>
        <v>0</v>
      </c>
      <c r="M69" s="61">
        <f t="shared" si="2"/>
        <v>0</v>
      </c>
      <c r="N69" s="61"/>
      <c r="O69" s="61"/>
      <c r="P69" s="61"/>
      <c r="Q69" s="61"/>
      <c r="R69" s="59">
        <f t="shared" si="3"/>
        <v>0</v>
      </c>
      <c r="S69" s="59"/>
    </row>
    <row r="70" spans="1:19" ht="19.5" customHeight="1">
      <c r="A70" s="58">
        <v>61</v>
      </c>
      <c r="B70" s="59" t="s">
        <v>97</v>
      </c>
      <c r="C70" s="70">
        <v>105</v>
      </c>
      <c r="D70" s="70">
        <v>76</v>
      </c>
      <c r="E70" s="70">
        <v>31</v>
      </c>
      <c r="F70" s="70">
        <v>127</v>
      </c>
      <c r="G70" s="70">
        <v>82</v>
      </c>
      <c r="H70" s="70">
        <v>38</v>
      </c>
      <c r="I70" s="70"/>
      <c r="J70" s="61"/>
      <c r="K70" s="62"/>
      <c r="L70" s="61">
        <f t="shared" si="5"/>
        <v>0</v>
      </c>
      <c r="M70" s="61">
        <f t="shared" si="2"/>
        <v>0</v>
      </c>
      <c r="N70" s="61"/>
      <c r="O70" s="61"/>
      <c r="P70" s="61"/>
      <c r="Q70" s="61"/>
      <c r="R70" s="59">
        <f t="shared" si="3"/>
        <v>0</v>
      </c>
      <c r="S70" s="59"/>
    </row>
    <row r="71" spans="1:19" s="45" customFormat="1" ht="19.5" customHeight="1">
      <c r="A71" s="60">
        <v>62</v>
      </c>
      <c r="B71" s="63" t="s">
        <v>221</v>
      </c>
      <c r="C71" s="70">
        <v>13</v>
      </c>
      <c r="D71" s="70">
        <v>7</v>
      </c>
      <c r="E71" s="70">
        <v>7</v>
      </c>
      <c r="F71" s="70">
        <v>44</v>
      </c>
      <c r="G71" s="70">
        <v>7</v>
      </c>
      <c r="H71" s="70"/>
      <c r="I71" s="70"/>
      <c r="J71" s="61"/>
      <c r="K71" s="62"/>
      <c r="L71" s="61">
        <f t="shared" si="5"/>
        <v>0</v>
      </c>
      <c r="M71" s="61">
        <f t="shared" si="2"/>
        <v>0</v>
      </c>
      <c r="N71" s="61"/>
      <c r="O71" s="61"/>
      <c r="P71" s="61"/>
      <c r="Q71" s="61"/>
      <c r="R71" s="70">
        <f t="shared" si="3"/>
        <v>0</v>
      </c>
      <c r="S71" s="70"/>
    </row>
    <row r="72" spans="1:19" s="72" customFormat="1" ht="19.5" customHeight="1">
      <c r="A72" s="60">
        <v>63</v>
      </c>
      <c r="B72" s="63" t="s">
        <v>222</v>
      </c>
      <c r="C72" s="63">
        <v>12</v>
      </c>
      <c r="D72" s="63">
        <v>12</v>
      </c>
      <c r="E72" s="63">
        <v>1</v>
      </c>
      <c r="F72" s="63">
        <v>37</v>
      </c>
      <c r="G72" s="63">
        <v>12</v>
      </c>
      <c r="H72" s="63">
        <v>1</v>
      </c>
      <c r="I72" s="63"/>
      <c r="J72" s="63"/>
      <c r="K72" s="62"/>
      <c r="L72" s="63">
        <f t="shared" si="5"/>
        <v>0</v>
      </c>
      <c r="M72" s="61">
        <f t="shared" si="2"/>
        <v>0</v>
      </c>
      <c r="N72" s="63"/>
      <c r="O72" s="63"/>
      <c r="P72" s="63"/>
      <c r="Q72" s="63"/>
      <c r="R72" s="63">
        <f t="shared" si="3"/>
        <v>0</v>
      </c>
      <c r="S72" s="63"/>
    </row>
    <row r="73" spans="1:19" s="72" customFormat="1" ht="19.5" customHeight="1">
      <c r="A73" s="60">
        <v>64</v>
      </c>
      <c r="B73" s="63" t="s">
        <v>223</v>
      </c>
      <c r="C73" s="63">
        <v>30</v>
      </c>
      <c r="D73" s="63">
        <v>11</v>
      </c>
      <c r="E73" s="63">
        <v>3</v>
      </c>
      <c r="F73" s="63">
        <v>56</v>
      </c>
      <c r="G73" s="63">
        <v>12</v>
      </c>
      <c r="H73" s="63">
        <v>3</v>
      </c>
      <c r="I73" s="63">
        <v>20</v>
      </c>
      <c r="J73" s="63"/>
      <c r="K73" s="62"/>
      <c r="L73" s="63">
        <f t="shared" si="5"/>
        <v>0</v>
      </c>
      <c r="M73" s="61">
        <f t="shared" si="2"/>
        <v>0</v>
      </c>
      <c r="N73" s="63"/>
      <c r="O73" s="63"/>
      <c r="P73" s="63"/>
      <c r="Q73" s="63"/>
      <c r="R73" s="63">
        <f t="shared" si="3"/>
        <v>0</v>
      </c>
      <c r="S73" s="63"/>
    </row>
    <row r="74" spans="1:19" s="72" customFormat="1" ht="19.5" customHeight="1">
      <c r="A74" s="58">
        <v>65</v>
      </c>
      <c r="B74" s="63" t="s">
        <v>224</v>
      </c>
      <c r="C74" s="63">
        <v>30</v>
      </c>
      <c r="D74" s="63">
        <v>30</v>
      </c>
      <c r="E74" s="63">
        <v>6</v>
      </c>
      <c r="F74" s="63">
        <v>52</v>
      </c>
      <c r="G74" s="63">
        <v>30</v>
      </c>
      <c r="H74" s="63">
        <v>6</v>
      </c>
      <c r="I74" s="63">
        <v>8</v>
      </c>
      <c r="J74" s="63"/>
      <c r="K74" s="71"/>
      <c r="L74" s="63">
        <f t="shared" si="5"/>
        <v>0</v>
      </c>
      <c r="M74" s="61">
        <f aca="true" t="shared" si="6" ref="M74:M110">SUM(N74:Q74)</f>
        <v>0</v>
      </c>
      <c r="N74" s="63"/>
      <c r="O74" s="63"/>
      <c r="P74" s="63"/>
      <c r="Q74" s="63"/>
      <c r="R74" s="63">
        <f aca="true" t="shared" si="7" ref="R74:R110">L74-M74</f>
        <v>0</v>
      </c>
      <c r="S74" s="63"/>
    </row>
    <row r="75" spans="1:19" s="72" customFormat="1" ht="19.5" customHeight="1">
      <c r="A75" s="58">
        <v>66</v>
      </c>
      <c r="B75" s="63" t="s">
        <v>225</v>
      </c>
      <c r="C75" s="63">
        <v>14</v>
      </c>
      <c r="D75" s="63">
        <v>14</v>
      </c>
      <c r="E75" s="63"/>
      <c r="F75" s="63">
        <v>37</v>
      </c>
      <c r="G75" s="63">
        <v>14</v>
      </c>
      <c r="H75" s="63"/>
      <c r="I75" s="63">
        <v>2</v>
      </c>
      <c r="J75" s="63"/>
      <c r="K75" s="71"/>
      <c r="L75" s="63">
        <f t="shared" si="5"/>
        <v>0</v>
      </c>
      <c r="M75" s="61">
        <f t="shared" si="6"/>
        <v>0</v>
      </c>
      <c r="N75" s="63"/>
      <c r="O75" s="63"/>
      <c r="P75" s="63"/>
      <c r="Q75" s="63"/>
      <c r="R75" s="63">
        <f t="shared" si="7"/>
        <v>0</v>
      </c>
      <c r="S75" s="63"/>
    </row>
    <row r="76" spans="1:19" ht="19.5" customHeight="1">
      <c r="A76" s="73">
        <v>67</v>
      </c>
      <c r="B76" s="74" t="s">
        <v>98</v>
      </c>
      <c r="C76" s="74">
        <v>105</v>
      </c>
      <c r="D76" s="74">
        <v>80</v>
      </c>
      <c r="E76" s="74">
        <v>32</v>
      </c>
      <c r="F76" s="74">
        <v>140</v>
      </c>
      <c r="G76" s="74">
        <v>100</v>
      </c>
      <c r="H76" s="74">
        <v>35</v>
      </c>
      <c r="I76" s="74">
        <v>10</v>
      </c>
      <c r="J76" s="75"/>
      <c r="K76" s="76"/>
      <c r="L76" s="75">
        <f>J76*K76</f>
        <v>0</v>
      </c>
      <c r="M76" s="75">
        <f t="shared" si="6"/>
        <v>0</v>
      </c>
      <c r="N76" s="75"/>
      <c r="O76" s="75"/>
      <c r="P76" s="75"/>
      <c r="Q76" s="75"/>
      <c r="R76" s="74">
        <f t="shared" si="7"/>
        <v>0</v>
      </c>
      <c r="S76" s="74"/>
    </row>
    <row r="77" spans="1:19" s="81" customFormat="1" ht="19.5" customHeight="1">
      <c r="A77" s="77" t="s">
        <v>226</v>
      </c>
      <c r="B77" s="78" t="s">
        <v>227</v>
      </c>
      <c r="C77" s="78"/>
      <c r="D77" s="78"/>
      <c r="E77" s="78"/>
      <c r="F77" s="78"/>
      <c r="G77" s="78"/>
      <c r="H77" s="78"/>
      <c r="I77" s="78"/>
      <c r="J77" s="79">
        <f>SUM(J78:J87)</f>
        <v>0</v>
      </c>
      <c r="K77" s="79"/>
      <c r="L77" s="79">
        <f>SUM(L78:L87)</f>
        <v>0</v>
      </c>
      <c r="M77" s="80">
        <f t="shared" si="6"/>
        <v>0</v>
      </c>
      <c r="N77" s="79">
        <f>SUM(N78:N87)</f>
        <v>0</v>
      </c>
      <c r="O77" s="79">
        <f>SUM(O78:O87)</f>
        <v>0</v>
      </c>
      <c r="P77" s="79">
        <f>SUM(P78:P87)</f>
        <v>0</v>
      </c>
      <c r="Q77" s="79">
        <f>SUM(Q78:Q87)</f>
        <v>0</v>
      </c>
      <c r="R77" s="79">
        <f>SUM(R78:R87)</f>
        <v>0</v>
      </c>
      <c r="S77" s="79"/>
    </row>
    <row r="78" spans="1:19" ht="19.5" customHeight="1">
      <c r="A78" s="82">
        <v>68</v>
      </c>
      <c r="B78" s="83" t="s">
        <v>32</v>
      </c>
      <c r="C78" s="83">
        <v>312</v>
      </c>
      <c r="D78" s="83">
        <v>312</v>
      </c>
      <c r="E78" s="83">
        <v>57</v>
      </c>
      <c r="F78" s="83">
        <v>312</v>
      </c>
      <c r="G78" s="83">
        <v>280</v>
      </c>
      <c r="H78" s="83">
        <v>59</v>
      </c>
      <c r="I78" s="83">
        <v>18</v>
      </c>
      <c r="J78" s="84"/>
      <c r="K78" s="85"/>
      <c r="L78" s="84">
        <f t="shared" si="5"/>
        <v>0</v>
      </c>
      <c r="M78" s="84">
        <f t="shared" si="6"/>
        <v>0</v>
      </c>
      <c r="N78" s="84"/>
      <c r="O78" s="84"/>
      <c r="P78" s="84"/>
      <c r="Q78" s="84"/>
      <c r="R78" s="83">
        <f t="shared" si="7"/>
        <v>0</v>
      </c>
      <c r="S78" s="83"/>
    </row>
    <row r="79" spans="1:19" ht="19.5" customHeight="1">
      <c r="A79" s="58">
        <v>69</v>
      </c>
      <c r="B79" s="59" t="str">
        <f>'[1]hệ HC'!U5</f>
        <v>Cục Quản lý dược</v>
      </c>
      <c r="C79" s="59">
        <v>97</v>
      </c>
      <c r="D79" s="59">
        <v>97</v>
      </c>
      <c r="E79" s="59">
        <v>1</v>
      </c>
      <c r="F79" s="59">
        <v>97</v>
      </c>
      <c r="G79" s="59">
        <v>91</v>
      </c>
      <c r="H79" s="59">
        <v>5</v>
      </c>
      <c r="I79" s="59">
        <v>22</v>
      </c>
      <c r="J79" s="61"/>
      <c r="K79" s="62"/>
      <c r="L79" s="61">
        <f t="shared" si="5"/>
        <v>0</v>
      </c>
      <c r="M79" s="61">
        <f t="shared" si="6"/>
        <v>0</v>
      </c>
      <c r="N79" s="61"/>
      <c r="O79" s="61"/>
      <c r="P79" s="61"/>
      <c r="Q79" s="61"/>
      <c r="R79" s="59">
        <f t="shared" si="7"/>
        <v>0</v>
      </c>
      <c r="S79" s="59"/>
    </row>
    <row r="80" spans="1:19" ht="19.5" customHeight="1">
      <c r="A80" s="58">
        <v>70</v>
      </c>
      <c r="B80" s="59" t="s">
        <v>38</v>
      </c>
      <c r="C80" s="59">
        <v>94</v>
      </c>
      <c r="D80" s="59">
        <v>94</v>
      </c>
      <c r="E80" s="59">
        <v>5</v>
      </c>
      <c r="F80" s="59">
        <v>94</v>
      </c>
      <c r="G80" s="59">
        <v>84</v>
      </c>
      <c r="H80" s="59">
        <v>6</v>
      </c>
      <c r="I80" s="59"/>
      <c r="J80" s="61"/>
      <c r="K80" s="62"/>
      <c r="L80" s="61">
        <f t="shared" si="5"/>
        <v>0</v>
      </c>
      <c r="M80" s="61">
        <f t="shared" si="6"/>
        <v>0</v>
      </c>
      <c r="N80" s="61"/>
      <c r="O80" s="61"/>
      <c r="P80" s="61"/>
      <c r="Q80" s="61"/>
      <c r="R80" s="59">
        <f t="shared" si="7"/>
        <v>0</v>
      </c>
      <c r="S80" s="59"/>
    </row>
    <row r="81" spans="1:19" ht="19.5" customHeight="1">
      <c r="A81" s="58">
        <v>71</v>
      </c>
      <c r="B81" s="59" t="s">
        <v>40</v>
      </c>
      <c r="C81" s="59">
        <v>48</v>
      </c>
      <c r="D81" s="59">
        <v>48</v>
      </c>
      <c r="E81" s="59">
        <v>3</v>
      </c>
      <c r="F81" s="59">
        <v>48</v>
      </c>
      <c r="G81" s="59">
        <v>48</v>
      </c>
      <c r="H81" s="59">
        <v>4</v>
      </c>
      <c r="I81" s="59"/>
      <c r="J81" s="61"/>
      <c r="K81" s="62"/>
      <c r="L81" s="61">
        <f t="shared" si="5"/>
        <v>0</v>
      </c>
      <c r="M81" s="61">
        <f t="shared" si="6"/>
        <v>0</v>
      </c>
      <c r="N81" s="61"/>
      <c r="O81" s="61"/>
      <c r="P81" s="61"/>
      <c r="Q81" s="61"/>
      <c r="R81" s="59">
        <f t="shared" si="7"/>
        <v>0</v>
      </c>
      <c r="S81" s="59"/>
    </row>
    <row r="82" spans="1:19" ht="19.5" customHeight="1">
      <c r="A82" s="58">
        <v>72</v>
      </c>
      <c r="B82" s="59" t="s">
        <v>42</v>
      </c>
      <c r="C82" s="59">
        <v>57</v>
      </c>
      <c r="D82" s="59">
        <v>57</v>
      </c>
      <c r="E82" s="59">
        <v>6</v>
      </c>
      <c r="F82" s="59">
        <v>57</v>
      </c>
      <c r="G82" s="59">
        <v>52</v>
      </c>
      <c r="H82" s="59">
        <v>6</v>
      </c>
      <c r="I82" s="59"/>
      <c r="J82" s="61"/>
      <c r="K82" s="62"/>
      <c r="L82" s="61">
        <f t="shared" si="5"/>
        <v>0</v>
      </c>
      <c r="M82" s="61">
        <f t="shared" si="6"/>
        <v>0</v>
      </c>
      <c r="N82" s="61"/>
      <c r="O82" s="61"/>
      <c r="P82" s="61"/>
      <c r="Q82" s="61"/>
      <c r="R82" s="59">
        <f t="shared" si="7"/>
        <v>0</v>
      </c>
      <c r="S82" s="59"/>
    </row>
    <row r="83" spans="1:19" ht="19.5" customHeight="1">
      <c r="A83" s="58">
        <v>73</v>
      </c>
      <c r="B83" s="59" t="s">
        <v>37</v>
      </c>
      <c r="C83" s="59">
        <v>55</v>
      </c>
      <c r="D83" s="59">
        <v>55</v>
      </c>
      <c r="E83" s="59">
        <v>4</v>
      </c>
      <c r="F83" s="59">
        <v>55</v>
      </c>
      <c r="G83" s="59">
        <v>43</v>
      </c>
      <c r="H83" s="59">
        <v>4</v>
      </c>
      <c r="I83" s="59"/>
      <c r="J83" s="61"/>
      <c r="K83" s="62"/>
      <c r="L83" s="61">
        <f t="shared" si="5"/>
        <v>0</v>
      </c>
      <c r="M83" s="61">
        <f t="shared" si="6"/>
        <v>0</v>
      </c>
      <c r="N83" s="61"/>
      <c r="O83" s="61"/>
      <c r="P83" s="61"/>
      <c r="Q83" s="61"/>
      <c r="R83" s="59">
        <f t="shared" si="7"/>
        <v>0</v>
      </c>
      <c r="S83" s="59"/>
    </row>
    <row r="84" spans="1:19" ht="19.5" customHeight="1">
      <c r="A84" s="58">
        <v>74</v>
      </c>
      <c r="B84" s="59" t="s">
        <v>41</v>
      </c>
      <c r="C84" s="59">
        <v>42</v>
      </c>
      <c r="D84" s="59">
        <v>42</v>
      </c>
      <c r="E84" s="59">
        <v>8</v>
      </c>
      <c r="F84" s="59">
        <v>42</v>
      </c>
      <c r="G84" s="59">
        <v>42</v>
      </c>
      <c r="H84" s="59">
        <v>9</v>
      </c>
      <c r="I84" s="59"/>
      <c r="J84" s="61"/>
      <c r="K84" s="62"/>
      <c r="L84" s="61">
        <f t="shared" si="5"/>
        <v>0</v>
      </c>
      <c r="M84" s="61">
        <f t="shared" si="6"/>
        <v>0</v>
      </c>
      <c r="N84" s="61"/>
      <c r="O84" s="61"/>
      <c r="P84" s="61"/>
      <c r="Q84" s="61"/>
      <c r="R84" s="59">
        <f t="shared" si="7"/>
        <v>0</v>
      </c>
      <c r="S84" s="59"/>
    </row>
    <row r="85" spans="1:19" ht="19.5" customHeight="1">
      <c r="A85" s="58">
        <v>75</v>
      </c>
      <c r="B85" s="59" t="s">
        <v>36</v>
      </c>
      <c r="C85" s="59">
        <v>26</v>
      </c>
      <c r="D85" s="59">
        <v>26</v>
      </c>
      <c r="E85" s="59">
        <v>5</v>
      </c>
      <c r="F85" s="59">
        <v>26</v>
      </c>
      <c r="G85" s="59">
        <v>26</v>
      </c>
      <c r="H85" s="59">
        <v>5</v>
      </c>
      <c r="I85" s="59"/>
      <c r="J85" s="61"/>
      <c r="K85" s="62"/>
      <c r="L85" s="61">
        <f t="shared" si="5"/>
        <v>0</v>
      </c>
      <c r="M85" s="61">
        <f t="shared" si="6"/>
        <v>0</v>
      </c>
      <c r="N85" s="61"/>
      <c r="O85" s="61"/>
      <c r="P85" s="61"/>
      <c r="Q85" s="61"/>
      <c r="R85" s="59">
        <f t="shared" si="7"/>
        <v>0</v>
      </c>
      <c r="S85" s="59"/>
    </row>
    <row r="86" spans="1:19" ht="19.5" customHeight="1">
      <c r="A86" s="58">
        <v>76</v>
      </c>
      <c r="B86" s="59" t="s">
        <v>34</v>
      </c>
      <c r="C86" s="60">
        <f>90+16</f>
        <v>106</v>
      </c>
      <c r="D86" s="60">
        <f>53</f>
        <v>53</v>
      </c>
      <c r="E86" s="60">
        <v>3</v>
      </c>
      <c r="F86" s="60">
        <f>90+16</f>
        <v>106</v>
      </c>
      <c r="G86" s="60">
        <f>52+10</f>
        <v>62</v>
      </c>
      <c r="H86" s="60">
        <f>4+4</f>
        <v>8</v>
      </c>
      <c r="I86" s="60"/>
      <c r="J86" s="61"/>
      <c r="K86" s="62"/>
      <c r="L86" s="61">
        <f t="shared" si="5"/>
        <v>0</v>
      </c>
      <c r="M86" s="61">
        <f t="shared" si="6"/>
        <v>0</v>
      </c>
      <c r="N86" s="61"/>
      <c r="O86" s="61"/>
      <c r="P86" s="61"/>
      <c r="Q86" s="61"/>
      <c r="R86" s="59">
        <f t="shared" si="7"/>
        <v>0</v>
      </c>
      <c r="S86" s="59"/>
    </row>
    <row r="87" spans="1:19" ht="19.5" customHeight="1">
      <c r="A87" s="73">
        <v>77</v>
      </c>
      <c r="B87" s="74" t="s">
        <v>35</v>
      </c>
      <c r="C87" s="74">
        <v>24</v>
      </c>
      <c r="D87" s="74">
        <v>24</v>
      </c>
      <c r="E87" s="74">
        <v>2</v>
      </c>
      <c r="F87" s="74">
        <v>24</v>
      </c>
      <c r="G87" s="74">
        <v>18</v>
      </c>
      <c r="H87" s="74">
        <v>2</v>
      </c>
      <c r="I87" s="74">
        <v>5</v>
      </c>
      <c r="J87" s="75"/>
      <c r="K87" s="76"/>
      <c r="L87" s="75">
        <f t="shared" si="5"/>
        <v>0</v>
      </c>
      <c r="M87" s="75">
        <f t="shared" si="6"/>
        <v>0</v>
      </c>
      <c r="N87" s="75"/>
      <c r="O87" s="75"/>
      <c r="P87" s="75"/>
      <c r="Q87" s="75"/>
      <c r="R87" s="74">
        <f t="shared" si="7"/>
        <v>0</v>
      </c>
      <c r="S87" s="74"/>
    </row>
    <row r="88" spans="1:19" s="81" customFormat="1" ht="19.5" customHeight="1">
      <c r="A88" s="77" t="s">
        <v>228</v>
      </c>
      <c r="B88" s="78" t="s">
        <v>229</v>
      </c>
      <c r="C88" s="86"/>
      <c r="D88" s="86"/>
      <c r="E88" s="86"/>
      <c r="F88" s="86"/>
      <c r="G88" s="86"/>
      <c r="H88" s="86"/>
      <c r="I88" s="86"/>
      <c r="J88" s="79">
        <f>SUM(J89:J104)-J93</f>
        <v>0</v>
      </c>
      <c r="K88" s="79"/>
      <c r="L88" s="79">
        <f>SUM(L89:L104)-L93</f>
        <v>0</v>
      </c>
      <c r="M88" s="87">
        <f t="shared" si="6"/>
        <v>0</v>
      </c>
      <c r="N88" s="79">
        <f>SUM(N89:N104)-N93</f>
        <v>0</v>
      </c>
      <c r="O88" s="79">
        <f>SUM(O89:O104)-O93</f>
        <v>0</v>
      </c>
      <c r="P88" s="79">
        <f>SUM(P89:P104)-P93</f>
        <v>0</v>
      </c>
      <c r="Q88" s="79">
        <f>SUM(Q89:Q104)-Q93</f>
        <v>0</v>
      </c>
      <c r="R88" s="79">
        <f>SUM(R89:R104)-R93</f>
        <v>0</v>
      </c>
      <c r="S88" s="79"/>
    </row>
    <row r="89" spans="1:19" ht="19.5" customHeight="1">
      <c r="A89" s="88">
        <v>78</v>
      </c>
      <c r="B89" s="51" t="str">
        <f>'[1]ĐT'!F5</f>
        <v>Trường Cao đẳng nghề kỹ thuật thiết bị y tế</v>
      </c>
      <c r="C89" s="51">
        <v>115</v>
      </c>
      <c r="D89" s="51">
        <v>63</v>
      </c>
      <c r="E89" s="51">
        <v>2</v>
      </c>
      <c r="F89" s="51">
        <v>115</v>
      </c>
      <c r="G89" s="51">
        <v>63</v>
      </c>
      <c r="H89" s="51">
        <v>2</v>
      </c>
      <c r="I89" s="51">
        <v>13</v>
      </c>
      <c r="J89" s="89"/>
      <c r="K89" s="90"/>
      <c r="L89" s="89">
        <f t="shared" si="5"/>
        <v>0</v>
      </c>
      <c r="M89" s="89">
        <f t="shared" si="6"/>
        <v>0</v>
      </c>
      <c r="N89" s="89"/>
      <c r="O89" s="89"/>
      <c r="P89" s="89"/>
      <c r="Q89" s="89"/>
      <c r="R89" s="51">
        <f t="shared" si="7"/>
        <v>0</v>
      </c>
      <c r="S89" s="51"/>
    </row>
    <row r="90" spans="1:19" ht="19.5" customHeight="1">
      <c r="A90" s="91">
        <v>79</v>
      </c>
      <c r="B90" s="92" t="s">
        <v>54</v>
      </c>
      <c r="C90" s="92">
        <v>260</v>
      </c>
      <c r="D90" s="92">
        <v>255</v>
      </c>
      <c r="E90" s="92">
        <v>3</v>
      </c>
      <c r="F90" s="92">
        <v>260</v>
      </c>
      <c r="G90" s="92">
        <v>250</v>
      </c>
      <c r="H90" s="92">
        <v>3</v>
      </c>
      <c r="I90" s="92">
        <v>89</v>
      </c>
      <c r="J90" s="93"/>
      <c r="K90" s="94"/>
      <c r="L90" s="93">
        <f t="shared" si="5"/>
        <v>0</v>
      </c>
      <c r="M90" s="93">
        <f t="shared" si="6"/>
        <v>0</v>
      </c>
      <c r="N90" s="93"/>
      <c r="O90" s="93"/>
      <c r="P90" s="93"/>
      <c r="Q90" s="93"/>
      <c r="R90" s="92">
        <f t="shared" si="7"/>
        <v>0</v>
      </c>
      <c r="S90" s="92"/>
    </row>
    <row r="91" spans="1:19" ht="19.5" customHeight="1">
      <c r="A91" s="95">
        <v>80</v>
      </c>
      <c r="B91" s="92" t="s">
        <v>56</v>
      </c>
      <c r="C91" s="92">
        <v>115</v>
      </c>
      <c r="D91" s="92">
        <v>96</v>
      </c>
      <c r="E91" s="92">
        <v>4</v>
      </c>
      <c r="F91" s="92">
        <v>115</v>
      </c>
      <c r="G91" s="92">
        <v>89</v>
      </c>
      <c r="H91" s="92">
        <v>6</v>
      </c>
      <c r="I91" s="92">
        <v>28</v>
      </c>
      <c r="J91" s="93"/>
      <c r="K91" s="94"/>
      <c r="L91" s="93">
        <f t="shared" si="5"/>
        <v>0</v>
      </c>
      <c r="M91" s="93">
        <f t="shared" si="6"/>
        <v>0</v>
      </c>
      <c r="N91" s="93"/>
      <c r="O91" s="93"/>
      <c r="P91" s="93"/>
      <c r="Q91" s="93"/>
      <c r="R91" s="92">
        <f t="shared" si="7"/>
        <v>0</v>
      </c>
      <c r="S91" s="92"/>
    </row>
    <row r="92" spans="1:19" ht="19.5" customHeight="1">
      <c r="A92" s="91">
        <v>81</v>
      </c>
      <c r="B92" s="92" t="s">
        <v>55</v>
      </c>
      <c r="C92" s="92">
        <v>220</v>
      </c>
      <c r="D92" s="92">
        <v>215</v>
      </c>
      <c r="E92" s="92">
        <v>4</v>
      </c>
      <c r="F92" s="92">
        <v>220</v>
      </c>
      <c r="G92" s="92">
        <v>220</v>
      </c>
      <c r="H92" s="92">
        <v>4</v>
      </c>
      <c r="I92" s="92">
        <v>114</v>
      </c>
      <c r="J92" s="93"/>
      <c r="K92" s="94"/>
      <c r="L92" s="93">
        <f t="shared" si="5"/>
        <v>0</v>
      </c>
      <c r="M92" s="93">
        <f t="shared" si="6"/>
        <v>0</v>
      </c>
      <c r="N92" s="93"/>
      <c r="O92" s="93"/>
      <c r="P92" s="93"/>
      <c r="Q92" s="93"/>
      <c r="R92" s="92">
        <f t="shared" si="7"/>
        <v>0</v>
      </c>
      <c r="S92" s="92"/>
    </row>
    <row r="93" spans="1:19" ht="19.5" customHeight="1">
      <c r="A93" s="95">
        <v>82</v>
      </c>
      <c r="B93" s="92" t="s">
        <v>230</v>
      </c>
      <c r="C93" s="92">
        <f>C94+C95</f>
        <v>500</v>
      </c>
      <c r="D93" s="92">
        <f aca="true" t="shared" si="8" ref="D93:I93">D94+D95</f>
        <v>490</v>
      </c>
      <c r="E93" s="92">
        <f t="shared" si="8"/>
        <v>8</v>
      </c>
      <c r="F93" s="92">
        <f t="shared" si="8"/>
        <v>500</v>
      </c>
      <c r="G93" s="92">
        <f t="shared" si="8"/>
        <v>484</v>
      </c>
      <c r="H93" s="92">
        <f t="shared" si="8"/>
        <v>8</v>
      </c>
      <c r="I93" s="92">
        <f t="shared" si="8"/>
        <v>111</v>
      </c>
      <c r="J93" s="93"/>
      <c r="K93" s="92"/>
      <c r="L93" s="92"/>
      <c r="M93" s="93">
        <f t="shared" si="6"/>
        <v>0</v>
      </c>
      <c r="N93" s="93"/>
      <c r="O93" s="93"/>
      <c r="P93" s="93"/>
      <c r="Q93" s="93"/>
      <c r="R93" s="92"/>
      <c r="S93" s="92"/>
    </row>
    <row r="94" spans="1:19" s="100" customFormat="1" ht="19.5" customHeight="1">
      <c r="A94" s="96"/>
      <c r="B94" s="97" t="s">
        <v>230</v>
      </c>
      <c r="C94" s="97">
        <v>335</v>
      </c>
      <c r="D94" s="97">
        <v>335</v>
      </c>
      <c r="E94" s="97">
        <v>7</v>
      </c>
      <c r="F94" s="97">
        <v>336</v>
      </c>
      <c r="G94" s="97">
        <v>336</v>
      </c>
      <c r="H94" s="97">
        <v>7</v>
      </c>
      <c r="I94" s="97">
        <v>62</v>
      </c>
      <c r="J94" s="93"/>
      <c r="K94" s="98"/>
      <c r="L94" s="99">
        <f aca="true" t="shared" si="9" ref="L94:L104">J94*K94</f>
        <v>0</v>
      </c>
      <c r="M94" s="93">
        <f t="shared" si="6"/>
        <v>0</v>
      </c>
      <c r="N94" s="93"/>
      <c r="O94" s="93"/>
      <c r="P94" s="93"/>
      <c r="Q94" s="93"/>
      <c r="R94" s="97">
        <f t="shared" si="7"/>
        <v>0</v>
      </c>
      <c r="S94" s="97"/>
    </row>
    <row r="95" spans="1:19" s="100" customFormat="1" ht="19.5" customHeight="1">
      <c r="A95" s="96"/>
      <c r="B95" s="97" t="s">
        <v>231</v>
      </c>
      <c r="C95" s="101">
        <v>165</v>
      </c>
      <c r="D95" s="101">
        <v>155</v>
      </c>
      <c r="E95" s="101">
        <v>1</v>
      </c>
      <c r="F95" s="101">
        <v>164</v>
      </c>
      <c r="G95" s="101">
        <v>148</v>
      </c>
      <c r="H95" s="101">
        <v>1</v>
      </c>
      <c r="I95" s="101">
        <v>49</v>
      </c>
      <c r="J95" s="93"/>
      <c r="K95" s="102"/>
      <c r="L95" s="99">
        <f t="shared" si="9"/>
        <v>0</v>
      </c>
      <c r="M95" s="93">
        <f t="shared" si="6"/>
        <v>0</v>
      </c>
      <c r="N95" s="93"/>
      <c r="O95" s="93"/>
      <c r="P95" s="93"/>
      <c r="Q95" s="93"/>
      <c r="R95" s="97">
        <f>L95-M95</f>
        <v>0</v>
      </c>
      <c r="S95" s="97"/>
    </row>
    <row r="96" spans="1:19" ht="19.5" customHeight="1">
      <c r="A96" s="91">
        <v>83</v>
      </c>
      <c r="B96" s="92" t="s">
        <v>48</v>
      </c>
      <c r="C96" s="92">
        <v>1500</v>
      </c>
      <c r="D96" s="92">
        <v>1020</v>
      </c>
      <c r="E96" s="92">
        <v>59</v>
      </c>
      <c r="F96" s="92">
        <v>1495</v>
      </c>
      <c r="G96" s="92">
        <v>1035</v>
      </c>
      <c r="H96" s="92">
        <v>175</v>
      </c>
      <c r="I96" s="92">
        <v>103</v>
      </c>
      <c r="J96" s="93"/>
      <c r="K96" s="94"/>
      <c r="L96" s="99">
        <f t="shared" si="9"/>
        <v>0</v>
      </c>
      <c r="M96" s="93">
        <f t="shared" si="6"/>
        <v>0</v>
      </c>
      <c r="N96" s="93"/>
      <c r="O96" s="93"/>
      <c r="P96" s="93"/>
      <c r="Q96" s="93"/>
      <c r="R96" s="92">
        <f t="shared" si="7"/>
        <v>0</v>
      </c>
      <c r="S96" s="92"/>
    </row>
    <row r="97" spans="1:19" ht="19.5" customHeight="1">
      <c r="A97" s="91">
        <v>84</v>
      </c>
      <c r="B97" s="92" t="str">
        <f>'[1]ĐT'!AM5</f>
        <v>Trường Đại học Dược Hà Nội</v>
      </c>
      <c r="C97" s="92">
        <v>370</v>
      </c>
      <c r="D97" s="92">
        <v>308</v>
      </c>
      <c r="E97" s="92">
        <v>5</v>
      </c>
      <c r="F97" s="92">
        <v>364</v>
      </c>
      <c r="G97" s="92">
        <v>312</v>
      </c>
      <c r="H97" s="92">
        <v>5</v>
      </c>
      <c r="I97" s="92">
        <v>19</v>
      </c>
      <c r="J97" s="93"/>
      <c r="K97" s="94"/>
      <c r="L97" s="93">
        <f t="shared" si="9"/>
        <v>0</v>
      </c>
      <c r="M97" s="93">
        <f t="shared" si="6"/>
        <v>0</v>
      </c>
      <c r="N97" s="93"/>
      <c r="O97" s="93"/>
      <c r="P97" s="93"/>
      <c r="Q97" s="93"/>
      <c r="R97" s="92">
        <f t="shared" si="7"/>
        <v>0</v>
      </c>
      <c r="S97" s="92"/>
    </row>
    <row r="98" spans="1:19" ht="19.5" customHeight="1">
      <c r="A98" s="91">
        <v>85</v>
      </c>
      <c r="B98" s="92" t="s">
        <v>49</v>
      </c>
      <c r="C98" s="92">
        <v>465</v>
      </c>
      <c r="D98" s="92">
        <v>452</v>
      </c>
      <c r="E98" s="92">
        <v>78</v>
      </c>
      <c r="F98" s="92">
        <v>465</v>
      </c>
      <c r="G98" s="92">
        <v>440</v>
      </c>
      <c r="H98" s="92">
        <v>97</v>
      </c>
      <c r="I98" s="92">
        <v>0</v>
      </c>
      <c r="J98" s="93"/>
      <c r="K98" s="94"/>
      <c r="L98" s="93">
        <f t="shared" si="9"/>
        <v>0</v>
      </c>
      <c r="M98" s="93">
        <f t="shared" si="6"/>
        <v>0</v>
      </c>
      <c r="N98" s="93"/>
      <c r="O98" s="93"/>
      <c r="P98" s="93"/>
      <c r="Q98" s="93"/>
      <c r="R98" s="92">
        <f t="shared" si="7"/>
        <v>0</v>
      </c>
      <c r="S98" s="92"/>
    </row>
    <row r="99" spans="1:19" ht="19.5" customHeight="1">
      <c r="A99" s="91">
        <v>86</v>
      </c>
      <c r="B99" s="92" t="str">
        <f>'[1]ĐT'!AZ5</f>
        <v>Trường Đại học Y Dược TP.Hồ Chí Minh</v>
      </c>
      <c r="C99" s="92">
        <f>202+1323</f>
        <v>1525</v>
      </c>
      <c r="D99" s="92">
        <f>1303+191</f>
        <v>1494</v>
      </c>
      <c r="E99" s="92">
        <f>15</f>
        <v>15</v>
      </c>
      <c r="F99" s="92">
        <f>202+1323</f>
        <v>1525</v>
      </c>
      <c r="G99" s="92">
        <f>160+1072</f>
        <v>1232</v>
      </c>
      <c r="H99" s="92">
        <v>15</v>
      </c>
      <c r="I99" s="92">
        <f>47+459</f>
        <v>506</v>
      </c>
      <c r="J99" s="93"/>
      <c r="K99" s="94"/>
      <c r="L99" s="93">
        <f t="shared" si="9"/>
        <v>0</v>
      </c>
      <c r="M99" s="93">
        <f t="shared" si="6"/>
        <v>0</v>
      </c>
      <c r="N99" s="93"/>
      <c r="O99" s="93"/>
      <c r="P99" s="93"/>
      <c r="Q99" s="93"/>
      <c r="R99" s="92">
        <f t="shared" si="7"/>
        <v>0</v>
      </c>
      <c r="S99" s="92"/>
    </row>
    <row r="100" spans="1:19" ht="19.5" customHeight="1">
      <c r="A100" s="91">
        <v>87</v>
      </c>
      <c r="B100" s="92" t="s">
        <v>50</v>
      </c>
      <c r="C100" s="92">
        <v>380</v>
      </c>
      <c r="D100" s="92">
        <v>335</v>
      </c>
      <c r="E100" s="92">
        <v>15</v>
      </c>
      <c r="F100" s="92">
        <v>380</v>
      </c>
      <c r="G100" s="92">
        <v>529</v>
      </c>
      <c r="H100" s="92">
        <v>16</v>
      </c>
      <c r="I100" s="92"/>
      <c r="J100" s="93"/>
      <c r="K100" s="94"/>
      <c r="L100" s="93">
        <f t="shared" si="9"/>
        <v>0</v>
      </c>
      <c r="M100" s="93">
        <f t="shared" si="6"/>
        <v>0</v>
      </c>
      <c r="N100" s="93"/>
      <c r="O100" s="93"/>
      <c r="P100" s="93"/>
      <c r="Q100" s="93"/>
      <c r="R100" s="92">
        <f t="shared" si="7"/>
        <v>0</v>
      </c>
      <c r="S100" s="92"/>
    </row>
    <row r="101" spans="1:19" ht="19.5" customHeight="1">
      <c r="A101" s="91">
        <v>88</v>
      </c>
      <c r="B101" s="92" t="s">
        <v>52</v>
      </c>
      <c r="C101" s="92">
        <v>300</v>
      </c>
      <c r="D101" s="92">
        <v>287</v>
      </c>
      <c r="E101" s="92">
        <v>32</v>
      </c>
      <c r="F101" s="92">
        <v>300</v>
      </c>
      <c r="G101" s="92">
        <v>295</v>
      </c>
      <c r="H101" s="92">
        <v>32</v>
      </c>
      <c r="I101" s="92"/>
      <c r="J101" s="93"/>
      <c r="K101" s="94"/>
      <c r="L101" s="93">
        <f t="shared" si="9"/>
        <v>0</v>
      </c>
      <c r="M101" s="93">
        <f t="shared" si="6"/>
        <v>0</v>
      </c>
      <c r="N101" s="93"/>
      <c r="O101" s="93"/>
      <c r="P101" s="93"/>
      <c r="Q101" s="93"/>
      <c r="R101" s="92">
        <f t="shared" si="7"/>
        <v>0</v>
      </c>
      <c r="S101" s="92"/>
    </row>
    <row r="102" spans="1:19" ht="19.5" customHeight="1">
      <c r="A102" s="91">
        <v>89</v>
      </c>
      <c r="B102" s="92" t="s">
        <v>51</v>
      </c>
      <c r="C102" s="92">
        <v>120</v>
      </c>
      <c r="D102" s="92">
        <v>119</v>
      </c>
      <c r="E102" s="92">
        <v>1</v>
      </c>
      <c r="F102" s="92">
        <v>120</v>
      </c>
      <c r="G102" s="92">
        <v>120</v>
      </c>
      <c r="H102" s="92">
        <v>43</v>
      </c>
      <c r="I102" s="92">
        <v>14</v>
      </c>
      <c r="J102" s="93"/>
      <c r="K102" s="94"/>
      <c r="L102" s="93">
        <f t="shared" si="9"/>
        <v>0</v>
      </c>
      <c r="M102" s="93">
        <f t="shared" si="6"/>
        <v>0</v>
      </c>
      <c r="N102" s="93"/>
      <c r="O102" s="93"/>
      <c r="P102" s="93"/>
      <c r="Q102" s="93"/>
      <c r="R102" s="92">
        <f t="shared" si="7"/>
        <v>0</v>
      </c>
      <c r="S102" s="92"/>
    </row>
    <row r="103" spans="1:19" ht="19.5" customHeight="1">
      <c r="A103" s="91">
        <v>90</v>
      </c>
      <c r="B103" s="92" t="s">
        <v>106</v>
      </c>
      <c r="C103" s="92">
        <v>420</v>
      </c>
      <c r="D103" s="92">
        <v>405</v>
      </c>
      <c r="E103" s="92">
        <v>57</v>
      </c>
      <c r="F103" s="92">
        <v>420</v>
      </c>
      <c r="G103" s="92">
        <v>396</v>
      </c>
      <c r="H103" s="92">
        <v>43</v>
      </c>
      <c r="I103" s="92">
        <v>81</v>
      </c>
      <c r="J103" s="93"/>
      <c r="K103" s="94"/>
      <c r="L103" s="93">
        <f t="shared" si="9"/>
        <v>0</v>
      </c>
      <c r="M103" s="93">
        <f t="shared" si="6"/>
        <v>0</v>
      </c>
      <c r="N103" s="93"/>
      <c r="O103" s="93"/>
      <c r="P103" s="93"/>
      <c r="Q103" s="93"/>
      <c r="R103" s="92">
        <f t="shared" si="7"/>
        <v>0</v>
      </c>
      <c r="S103" s="92"/>
    </row>
    <row r="104" spans="1:19" ht="19.5" customHeight="1">
      <c r="A104" s="103">
        <v>91</v>
      </c>
      <c r="B104" s="104" t="s">
        <v>232</v>
      </c>
      <c r="C104" s="104">
        <v>22</v>
      </c>
      <c r="D104" s="104">
        <v>21</v>
      </c>
      <c r="E104" s="104"/>
      <c r="F104" s="104">
        <v>21</v>
      </c>
      <c r="G104" s="104">
        <v>21</v>
      </c>
      <c r="H104" s="104"/>
      <c r="I104" s="104">
        <v>6</v>
      </c>
      <c r="J104" s="105"/>
      <c r="K104" s="106"/>
      <c r="L104" s="105">
        <f t="shared" si="9"/>
        <v>0</v>
      </c>
      <c r="M104" s="105">
        <f t="shared" si="6"/>
        <v>0</v>
      </c>
      <c r="N104" s="105"/>
      <c r="O104" s="105"/>
      <c r="P104" s="105"/>
      <c r="Q104" s="105"/>
      <c r="R104" s="104">
        <f t="shared" si="7"/>
        <v>0</v>
      </c>
      <c r="S104" s="104"/>
    </row>
    <row r="105" spans="1:19" ht="19.5" customHeight="1">
      <c r="A105" s="77" t="s">
        <v>233</v>
      </c>
      <c r="B105" s="78" t="s">
        <v>234</v>
      </c>
      <c r="C105" s="86"/>
      <c r="D105" s="86"/>
      <c r="E105" s="86"/>
      <c r="F105" s="86"/>
      <c r="G105" s="86"/>
      <c r="H105" s="86"/>
      <c r="I105" s="86"/>
      <c r="J105" s="80">
        <f>J106+J108+J109+J110</f>
        <v>0</v>
      </c>
      <c r="K105" s="80"/>
      <c r="L105" s="87">
        <f>L106+L108+L109+L110</f>
        <v>0</v>
      </c>
      <c r="M105" s="80">
        <f>SUM(N105:Q105)</f>
        <v>0</v>
      </c>
      <c r="N105" s="79">
        <f aca="true" t="shared" si="10" ref="N105:S105">N106+N109+N110</f>
        <v>0</v>
      </c>
      <c r="O105" s="79">
        <f t="shared" si="10"/>
        <v>0</v>
      </c>
      <c r="P105" s="79">
        <f t="shared" si="10"/>
        <v>0</v>
      </c>
      <c r="Q105" s="79">
        <f t="shared" si="10"/>
        <v>0</v>
      </c>
      <c r="R105" s="79">
        <f t="shared" si="10"/>
        <v>0</v>
      </c>
      <c r="S105" s="79">
        <f t="shared" si="10"/>
        <v>0</v>
      </c>
    </row>
    <row r="106" spans="1:19" s="72" customFormat="1" ht="19.5" customHeight="1">
      <c r="A106" s="107">
        <v>92</v>
      </c>
      <c r="B106" s="107" t="s">
        <v>235</v>
      </c>
      <c r="C106" s="107">
        <v>118</v>
      </c>
      <c r="D106" s="107">
        <v>118</v>
      </c>
      <c r="E106" s="107">
        <v>11</v>
      </c>
      <c r="F106" s="107">
        <v>118</v>
      </c>
      <c r="G106" s="107">
        <v>118</v>
      </c>
      <c r="H106" s="107">
        <v>12</v>
      </c>
      <c r="I106" s="107"/>
      <c r="J106" s="107"/>
      <c r="K106" s="108"/>
      <c r="L106" s="107">
        <f>J106*K106</f>
        <v>0</v>
      </c>
      <c r="M106" s="84">
        <f t="shared" si="6"/>
        <v>0</v>
      </c>
      <c r="N106" s="107"/>
      <c r="O106" s="107"/>
      <c r="P106" s="107"/>
      <c r="Q106" s="107"/>
      <c r="R106" s="107">
        <f t="shared" si="7"/>
        <v>0</v>
      </c>
      <c r="S106" s="107"/>
    </row>
    <row r="107" spans="1:19" s="100" customFormat="1" ht="19.5" customHeight="1">
      <c r="A107" s="109"/>
      <c r="B107" s="110" t="s">
        <v>236</v>
      </c>
      <c r="C107" s="110">
        <v>40</v>
      </c>
      <c r="D107" s="110">
        <v>40</v>
      </c>
      <c r="E107" s="110">
        <v>2</v>
      </c>
      <c r="F107" s="110">
        <v>40</v>
      </c>
      <c r="G107" s="110">
        <v>40</v>
      </c>
      <c r="H107" s="110">
        <v>2</v>
      </c>
      <c r="I107" s="110"/>
      <c r="J107" s="111"/>
      <c r="K107" s="112"/>
      <c r="L107" s="111">
        <f>J107*K107</f>
        <v>0</v>
      </c>
      <c r="M107" s="111">
        <f t="shared" si="6"/>
        <v>0</v>
      </c>
      <c r="N107" s="111"/>
      <c r="O107" s="111"/>
      <c r="P107" s="111"/>
      <c r="Q107" s="111"/>
      <c r="R107" s="110">
        <f t="shared" si="7"/>
        <v>0</v>
      </c>
      <c r="S107" s="110"/>
    </row>
    <row r="108" spans="1:19" s="72" customFormat="1" ht="19.5" customHeight="1">
      <c r="A108" s="63">
        <v>93</v>
      </c>
      <c r="B108" s="63" t="s">
        <v>237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>
        <f>J108*K108</f>
        <v>0</v>
      </c>
      <c r="M108" s="61">
        <f t="shared" si="6"/>
        <v>0</v>
      </c>
      <c r="N108" s="63"/>
      <c r="O108" s="63"/>
      <c r="P108" s="63"/>
      <c r="Q108" s="63"/>
      <c r="R108" s="63">
        <f t="shared" si="7"/>
        <v>0</v>
      </c>
      <c r="S108" s="63"/>
    </row>
    <row r="109" spans="1:19" ht="19.5" customHeight="1">
      <c r="A109" s="58">
        <v>94</v>
      </c>
      <c r="B109" s="59" t="s">
        <v>238</v>
      </c>
      <c r="C109" s="59">
        <v>19</v>
      </c>
      <c r="D109" s="59">
        <v>19</v>
      </c>
      <c r="E109" s="59"/>
      <c r="F109" s="59">
        <v>19</v>
      </c>
      <c r="G109" s="59">
        <v>19</v>
      </c>
      <c r="H109" s="59"/>
      <c r="I109" s="59">
        <v>4</v>
      </c>
      <c r="J109" s="61"/>
      <c r="K109" s="71"/>
      <c r="L109" s="61">
        <f>J109*K109</f>
        <v>0</v>
      </c>
      <c r="M109" s="61">
        <f t="shared" si="6"/>
        <v>0</v>
      </c>
      <c r="N109" s="61"/>
      <c r="O109" s="61"/>
      <c r="P109" s="61"/>
      <c r="Q109" s="61"/>
      <c r="R109" s="59">
        <f t="shared" si="7"/>
        <v>0</v>
      </c>
      <c r="S109" s="59"/>
    </row>
    <row r="110" spans="1:19" ht="19.5" customHeight="1">
      <c r="A110" s="113">
        <v>95</v>
      </c>
      <c r="B110" s="114" t="s">
        <v>239</v>
      </c>
      <c r="C110" s="114"/>
      <c r="D110" s="114"/>
      <c r="E110" s="114"/>
      <c r="F110" s="114">
        <v>10</v>
      </c>
      <c r="G110" s="114">
        <v>10</v>
      </c>
      <c r="H110" s="114"/>
      <c r="I110" s="114">
        <v>8</v>
      </c>
      <c r="J110" s="115"/>
      <c r="K110" s="116"/>
      <c r="L110" s="117">
        <f>J110*K110</f>
        <v>0</v>
      </c>
      <c r="M110" s="117">
        <f t="shared" si="6"/>
        <v>0</v>
      </c>
      <c r="N110" s="117"/>
      <c r="O110" s="117"/>
      <c r="P110" s="117"/>
      <c r="Q110" s="117"/>
      <c r="R110" s="114">
        <f t="shared" si="7"/>
        <v>0</v>
      </c>
      <c r="S110" s="114"/>
    </row>
    <row r="111" spans="1:19" ht="19.5" customHeight="1">
      <c r="A111" s="118"/>
      <c r="B111" s="77" t="s">
        <v>4</v>
      </c>
      <c r="C111" s="86"/>
      <c r="D111" s="86"/>
      <c r="E111" s="86"/>
      <c r="F111" s="86"/>
      <c r="G111" s="86"/>
      <c r="H111" s="86"/>
      <c r="I111" s="86"/>
      <c r="J111" s="79">
        <f>J8+J30+J77+J88+J105</f>
        <v>0</v>
      </c>
      <c r="K111" s="79"/>
      <c r="L111" s="79">
        <f>L8+L30+L77+L88+L105</f>
        <v>0</v>
      </c>
      <c r="M111" s="79">
        <f aca="true" t="shared" si="11" ref="M111:R111">M8+M30+M77+M88+M105</f>
        <v>0</v>
      </c>
      <c r="N111" s="79">
        <f t="shared" si="11"/>
        <v>0</v>
      </c>
      <c r="O111" s="79">
        <f t="shared" si="11"/>
        <v>0</v>
      </c>
      <c r="P111" s="79">
        <f t="shared" si="11"/>
        <v>0</v>
      </c>
      <c r="Q111" s="79">
        <f t="shared" si="11"/>
        <v>0</v>
      </c>
      <c r="R111" s="79">
        <f t="shared" si="11"/>
        <v>0</v>
      </c>
      <c r="S111" s="79"/>
    </row>
  </sheetData>
  <sheetProtection/>
  <mergeCells count="14">
    <mergeCell ref="M5:R5"/>
    <mergeCell ref="S5:S6"/>
    <mergeCell ref="Q1:S1"/>
    <mergeCell ref="A2:R2"/>
    <mergeCell ref="A3:R3"/>
    <mergeCell ref="A5:A6"/>
    <mergeCell ref="B5:B6"/>
    <mergeCell ref="C5:C6"/>
    <mergeCell ref="D5:D6"/>
    <mergeCell ref="E5:E6"/>
    <mergeCell ref="F5:I5"/>
    <mergeCell ref="J5:J6"/>
    <mergeCell ref="K5:K6"/>
    <mergeCell ref="L5:L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13" sqref="I13"/>
    </sheetView>
  </sheetViews>
  <sheetFormatPr defaultColWidth="7.875" defaultRowHeight="15.75"/>
  <cols>
    <col min="1" max="1" width="5.75390625" style="121" customWidth="1"/>
    <col min="2" max="2" width="28.875" style="121" customWidth="1"/>
    <col min="3" max="4" width="13.125" style="121" customWidth="1"/>
    <col min="5" max="5" width="8.125" style="121" bestFit="1" customWidth="1"/>
    <col min="6" max="6" width="10.125" style="121" bestFit="1" customWidth="1"/>
    <col min="7" max="7" width="8.375" style="121" bestFit="1" customWidth="1"/>
    <col min="8" max="9" width="10.125" style="121" bestFit="1" customWidth="1"/>
    <col min="10" max="11" width="8.625" style="121" bestFit="1" customWidth="1"/>
    <col min="12" max="12" width="9.875" style="123" bestFit="1" customWidth="1"/>
    <col min="13" max="16384" width="7.875" style="121" customWidth="1"/>
  </cols>
  <sheetData>
    <row r="1" spans="2:12" ht="18.75">
      <c r="B1" s="121" t="s">
        <v>268</v>
      </c>
      <c r="G1" s="459" t="s">
        <v>240</v>
      </c>
      <c r="H1" s="459"/>
      <c r="I1" s="459"/>
      <c r="J1" s="459"/>
      <c r="K1" s="459"/>
      <c r="L1" s="459"/>
    </row>
    <row r="2" spans="7:9" ht="18.75">
      <c r="G2" s="122"/>
      <c r="H2" s="122"/>
      <c r="I2" s="122"/>
    </row>
    <row r="3" spans="1:12" ht="30.75" customHeight="1">
      <c r="A3" s="460" t="s">
        <v>248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</row>
    <row r="5" spans="1:12" ht="30" customHeight="1">
      <c r="A5" s="461" t="s">
        <v>1</v>
      </c>
      <c r="B5" s="461" t="s">
        <v>241</v>
      </c>
      <c r="C5" s="462" t="s">
        <v>242</v>
      </c>
      <c r="D5" s="463" t="s">
        <v>271</v>
      </c>
      <c r="E5" s="464"/>
      <c r="F5" s="464"/>
      <c r="G5" s="464"/>
      <c r="H5" s="464"/>
      <c r="I5" s="462" t="s">
        <v>206</v>
      </c>
      <c r="J5" s="461" t="s">
        <v>243</v>
      </c>
      <c r="K5" s="461"/>
      <c r="L5" s="461"/>
    </row>
    <row r="6" spans="1:12" ht="60.75" customHeight="1">
      <c r="A6" s="461"/>
      <c r="B6" s="461"/>
      <c r="C6" s="462"/>
      <c r="D6" s="345" t="s">
        <v>11</v>
      </c>
      <c r="E6" s="345" t="s">
        <v>126</v>
      </c>
      <c r="F6" s="345" t="s">
        <v>127</v>
      </c>
      <c r="G6" s="344" t="s">
        <v>244</v>
      </c>
      <c r="H6" s="345" t="s">
        <v>245</v>
      </c>
      <c r="I6" s="462"/>
      <c r="J6" s="345" t="s">
        <v>246</v>
      </c>
      <c r="K6" s="345" t="s">
        <v>247</v>
      </c>
      <c r="L6" s="346" t="s">
        <v>206</v>
      </c>
    </row>
    <row r="7" spans="1:12" s="130" customFormat="1" ht="12" customHeight="1">
      <c r="A7" s="127" t="s">
        <v>19</v>
      </c>
      <c r="B7" s="127" t="s">
        <v>45</v>
      </c>
      <c r="C7" s="128">
        <v>1</v>
      </c>
      <c r="D7" s="128" t="s">
        <v>250</v>
      </c>
      <c r="E7" s="128">
        <v>3</v>
      </c>
      <c r="F7" s="128">
        <v>4</v>
      </c>
      <c r="G7" s="127">
        <v>5</v>
      </c>
      <c r="H7" s="128">
        <v>6</v>
      </c>
      <c r="I7" s="128" t="s">
        <v>251</v>
      </c>
      <c r="J7" s="128">
        <v>8</v>
      </c>
      <c r="K7" s="128">
        <v>9</v>
      </c>
      <c r="L7" s="129" t="s">
        <v>252</v>
      </c>
    </row>
    <row r="8" spans="1:12" s="322" customFormat="1" ht="18.75">
      <c r="A8" s="337">
        <v>1</v>
      </c>
      <c r="B8" s="317" t="s">
        <v>136</v>
      </c>
      <c r="C8" s="331">
        <v>370</v>
      </c>
      <c r="D8" s="338">
        <f>SUM(E8:H8)</f>
        <v>0</v>
      </c>
      <c r="E8" s="338"/>
      <c r="F8" s="339"/>
      <c r="G8" s="331"/>
      <c r="H8" s="331"/>
      <c r="I8" s="338">
        <f>D8-C8</f>
        <v>-370</v>
      </c>
      <c r="J8" s="331">
        <v>27</v>
      </c>
      <c r="K8" s="338">
        <f>H8</f>
        <v>0</v>
      </c>
      <c r="L8" s="331">
        <f>K8-J8</f>
        <v>-27</v>
      </c>
    </row>
    <row r="9" spans="1:12" s="322" customFormat="1" ht="18.75">
      <c r="A9" s="337">
        <v>2</v>
      </c>
      <c r="B9" s="317" t="s">
        <v>137</v>
      </c>
      <c r="C9" s="332">
        <v>465</v>
      </c>
      <c r="D9" s="338">
        <f aca="true" t="shared" si="0" ref="D9:D17">SUM(E9:H9)</f>
        <v>0</v>
      </c>
      <c r="E9" s="338"/>
      <c r="F9" s="332"/>
      <c r="G9" s="331"/>
      <c r="H9" s="334"/>
      <c r="I9" s="338">
        <f aca="true" t="shared" si="1" ref="I9:I17">D9-C9</f>
        <v>-465</v>
      </c>
      <c r="J9" s="334">
        <v>105</v>
      </c>
      <c r="K9" s="338">
        <f aca="true" t="shared" si="2" ref="K9:K17">H9</f>
        <v>0</v>
      </c>
      <c r="L9" s="331">
        <f aca="true" t="shared" si="3" ref="L9:L17">K9-J9</f>
        <v>-105</v>
      </c>
    </row>
    <row r="10" spans="1:12" s="322" customFormat="1" ht="18.75">
      <c r="A10" s="337">
        <v>3</v>
      </c>
      <c r="B10" s="317" t="s">
        <v>139</v>
      </c>
      <c r="C10" s="333">
        <v>1350</v>
      </c>
      <c r="D10" s="338">
        <f t="shared" si="0"/>
        <v>1719</v>
      </c>
      <c r="E10" s="338"/>
      <c r="F10" s="333">
        <v>1176</v>
      </c>
      <c r="G10" s="331">
        <v>15</v>
      </c>
      <c r="H10" s="331">
        <v>528</v>
      </c>
      <c r="I10" s="338">
        <f t="shared" si="1"/>
        <v>369</v>
      </c>
      <c r="J10" s="331">
        <v>530</v>
      </c>
      <c r="K10" s="338">
        <f t="shared" si="2"/>
        <v>528</v>
      </c>
      <c r="L10" s="331">
        <f t="shared" si="3"/>
        <v>-2</v>
      </c>
    </row>
    <row r="11" spans="1:12" s="322" customFormat="1" ht="18.75">
      <c r="A11" s="337">
        <v>4</v>
      </c>
      <c r="B11" s="317" t="s">
        <v>148</v>
      </c>
      <c r="C11" s="334">
        <v>280</v>
      </c>
      <c r="D11" s="338">
        <f t="shared" si="0"/>
        <v>0</v>
      </c>
      <c r="E11" s="331"/>
      <c r="F11" s="334"/>
      <c r="G11" s="331"/>
      <c r="H11" s="334"/>
      <c r="I11" s="338">
        <f t="shared" si="1"/>
        <v>-280</v>
      </c>
      <c r="J11" s="334">
        <v>52</v>
      </c>
      <c r="K11" s="338">
        <f t="shared" si="2"/>
        <v>0</v>
      </c>
      <c r="L11" s="331">
        <f t="shared" si="3"/>
        <v>-52</v>
      </c>
    </row>
    <row r="12" spans="1:12" s="322" customFormat="1" ht="18.75">
      <c r="A12" s="337">
        <v>5</v>
      </c>
      <c r="B12" s="317" t="s">
        <v>61</v>
      </c>
      <c r="C12" s="332">
        <v>170</v>
      </c>
      <c r="D12" s="338">
        <f t="shared" si="0"/>
        <v>0</v>
      </c>
      <c r="E12" s="331"/>
      <c r="F12" s="332"/>
      <c r="G12" s="331"/>
      <c r="H12" s="334"/>
      <c r="I12" s="338">
        <f t="shared" si="1"/>
        <v>-170</v>
      </c>
      <c r="J12" s="334">
        <v>38</v>
      </c>
      <c r="K12" s="338">
        <f t="shared" si="2"/>
        <v>0</v>
      </c>
      <c r="L12" s="331">
        <f t="shared" si="3"/>
        <v>-38</v>
      </c>
    </row>
    <row r="13" spans="1:12" s="322" customFormat="1" ht="18.75">
      <c r="A13" s="337">
        <v>6</v>
      </c>
      <c r="B13" s="323" t="s">
        <v>154</v>
      </c>
      <c r="C13" s="331">
        <v>130</v>
      </c>
      <c r="D13" s="338">
        <f t="shared" si="0"/>
        <v>145</v>
      </c>
      <c r="E13" s="331"/>
      <c r="F13" s="331">
        <v>100</v>
      </c>
      <c r="G13" s="331">
        <v>17</v>
      </c>
      <c r="H13" s="334">
        <v>28</v>
      </c>
      <c r="I13" s="338">
        <f t="shared" si="1"/>
        <v>15</v>
      </c>
      <c r="J13" s="334">
        <v>21</v>
      </c>
      <c r="K13" s="338">
        <f t="shared" si="2"/>
        <v>28</v>
      </c>
      <c r="L13" s="331">
        <f t="shared" si="3"/>
        <v>7</v>
      </c>
    </row>
    <row r="14" spans="1:12" s="322" customFormat="1" ht="18.75">
      <c r="A14" s="337">
        <v>7</v>
      </c>
      <c r="B14" s="317" t="s">
        <v>156</v>
      </c>
      <c r="C14" s="332">
        <v>86</v>
      </c>
      <c r="D14" s="338">
        <f t="shared" si="0"/>
        <v>0</v>
      </c>
      <c r="E14" s="331"/>
      <c r="F14" s="333"/>
      <c r="G14" s="331"/>
      <c r="H14" s="334"/>
      <c r="I14" s="338">
        <f t="shared" si="1"/>
        <v>-86</v>
      </c>
      <c r="J14" s="334">
        <v>34</v>
      </c>
      <c r="K14" s="338">
        <f t="shared" si="2"/>
        <v>0</v>
      </c>
      <c r="L14" s="331">
        <f t="shared" si="3"/>
        <v>-34</v>
      </c>
    </row>
    <row r="15" spans="1:12" s="322" customFormat="1" ht="18.75">
      <c r="A15" s="337">
        <v>8</v>
      </c>
      <c r="B15" s="317" t="s">
        <v>161</v>
      </c>
      <c r="C15" s="331">
        <v>660</v>
      </c>
      <c r="D15" s="338">
        <f t="shared" si="0"/>
        <v>0</v>
      </c>
      <c r="E15" s="331"/>
      <c r="F15" s="332"/>
      <c r="G15" s="331"/>
      <c r="H15" s="334"/>
      <c r="I15" s="338">
        <f t="shared" si="1"/>
        <v>-660</v>
      </c>
      <c r="J15" s="334">
        <v>303</v>
      </c>
      <c r="K15" s="338">
        <f t="shared" si="2"/>
        <v>0</v>
      </c>
      <c r="L15" s="331">
        <f t="shared" si="3"/>
        <v>-303</v>
      </c>
    </row>
    <row r="16" spans="1:12" s="322" customFormat="1" ht="18.75">
      <c r="A16" s="337">
        <v>9</v>
      </c>
      <c r="B16" s="317" t="s">
        <v>163</v>
      </c>
      <c r="C16" s="332">
        <v>2050</v>
      </c>
      <c r="D16" s="338">
        <f t="shared" si="0"/>
        <v>0</v>
      </c>
      <c r="E16" s="331"/>
      <c r="F16" s="332"/>
      <c r="G16" s="331"/>
      <c r="H16" s="331"/>
      <c r="I16" s="338">
        <f t="shared" si="1"/>
        <v>-2050</v>
      </c>
      <c r="J16" s="331">
        <v>300</v>
      </c>
      <c r="K16" s="338">
        <f t="shared" si="2"/>
        <v>0</v>
      </c>
      <c r="L16" s="331">
        <f t="shared" si="3"/>
        <v>-300</v>
      </c>
    </row>
    <row r="17" spans="1:12" s="322" customFormat="1" ht="18.75">
      <c r="A17" s="340">
        <v>10</v>
      </c>
      <c r="B17" s="330" t="s">
        <v>170</v>
      </c>
      <c r="C17" s="335">
        <v>550</v>
      </c>
      <c r="D17" s="338">
        <f t="shared" si="0"/>
        <v>0</v>
      </c>
      <c r="E17" s="341"/>
      <c r="F17" s="341"/>
      <c r="G17" s="341"/>
      <c r="H17" s="341"/>
      <c r="I17" s="338">
        <f t="shared" si="1"/>
        <v>-550</v>
      </c>
      <c r="J17" s="341">
        <v>157</v>
      </c>
      <c r="K17" s="338">
        <f t="shared" si="2"/>
        <v>0</v>
      </c>
      <c r="L17" s="331">
        <f t="shared" si="3"/>
        <v>-157</v>
      </c>
    </row>
    <row r="18" spans="1:12" s="336" customFormat="1" ht="18.75">
      <c r="A18" s="342"/>
      <c r="B18" s="342" t="s">
        <v>4</v>
      </c>
      <c r="C18" s="343">
        <f>SUM(C8:C17)</f>
        <v>6111</v>
      </c>
      <c r="D18" s="343">
        <f aca="true" t="shared" si="4" ref="D18:L18">SUM(D8:D17)</f>
        <v>1864</v>
      </c>
      <c r="E18" s="343">
        <f t="shared" si="4"/>
        <v>0</v>
      </c>
      <c r="F18" s="343">
        <f t="shared" si="4"/>
        <v>1276</v>
      </c>
      <c r="G18" s="343">
        <f t="shared" si="4"/>
        <v>32</v>
      </c>
      <c r="H18" s="343">
        <f t="shared" si="4"/>
        <v>556</v>
      </c>
      <c r="I18" s="343">
        <f t="shared" si="4"/>
        <v>-4247</v>
      </c>
      <c r="J18" s="343">
        <f t="shared" si="4"/>
        <v>1567</v>
      </c>
      <c r="K18" s="343">
        <f t="shared" si="4"/>
        <v>556</v>
      </c>
      <c r="L18" s="343">
        <f t="shared" si="4"/>
        <v>-1011</v>
      </c>
    </row>
  </sheetData>
  <sheetProtection/>
  <mergeCells count="8">
    <mergeCell ref="G1:L1"/>
    <mergeCell ref="A3:L3"/>
    <mergeCell ref="A5:A6"/>
    <mergeCell ref="B5:B6"/>
    <mergeCell ref="C5:C6"/>
    <mergeCell ref="D5:H5"/>
    <mergeCell ref="I5:I6"/>
    <mergeCell ref="J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1" sqref="A11:IV11"/>
    </sheetView>
  </sheetViews>
  <sheetFormatPr defaultColWidth="7.875" defaultRowHeight="15.75"/>
  <cols>
    <col min="1" max="1" width="5.75390625" style="121" customWidth="1"/>
    <col min="2" max="2" width="37.50390625" style="121" customWidth="1"/>
    <col min="3" max="4" width="13.125" style="121" customWidth="1"/>
    <col min="5" max="5" width="8.125" style="121" bestFit="1" customWidth="1"/>
    <col min="6" max="6" width="10.125" style="121" bestFit="1" customWidth="1"/>
    <col min="7" max="7" width="8.375" style="121" bestFit="1" customWidth="1"/>
    <col min="8" max="9" width="10.125" style="121" bestFit="1" customWidth="1"/>
    <col min="10" max="11" width="8.625" style="121" bestFit="1" customWidth="1"/>
    <col min="12" max="12" width="9.875" style="123" bestFit="1" customWidth="1"/>
    <col min="13" max="16384" width="7.875" style="121" customWidth="1"/>
  </cols>
  <sheetData>
    <row r="1" spans="2:12" ht="18.75">
      <c r="B1" s="121" t="s">
        <v>268</v>
      </c>
      <c r="G1" s="459" t="s">
        <v>240</v>
      </c>
      <c r="H1" s="459"/>
      <c r="I1" s="459"/>
      <c r="J1" s="459"/>
      <c r="K1" s="459"/>
      <c r="L1" s="459"/>
    </row>
    <row r="2" spans="7:9" ht="18.75">
      <c r="G2" s="122"/>
      <c r="H2" s="122"/>
      <c r="I2" s="122"/>
    </row>
    <row r="3" spans="1:12" ht="30.75" customHeight="1">
      <c r="A3" s="460" t="s">
        <v>248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</row>
    <row r="5" spans="1:12" ht="30" customHeight="1">
      <c r="A5" s="465" t="s">
        <v>1</v>
      </c>
      <c r="B5" s="465" t="s">
        <v>241</v>
      </c>
      <c r="C5" s="466" t="s">
        <v>242</v>
      </c>
      <c r="D5" s="467" t="s">
        <v>249</v>
      </c>
      <c r="E5" s="468"/>
      <c r="F5" s="468"/>
      <c r="G5" s="468"/>
      <c r="H5" s="468"/>
      <c r="I5" s="466" t="s">
        <v>206</v>
      </c>
      <c r="J5" s="465" t="s">
        <v>243</v>
      </c>
      <c r="K5" s="465"/>
      <c r="L5" s="465"/>
    </row>
    <row r="6" spans="1:12" ht="60.75" customHeight="1">
      <c r="A6" s="465"/>
      <c r="B6" s="465"/>
      <c r="C6" s="466"/>
      <c r="D6" s="125" t="s">
        <v>11</v>
      </c>
      <c r="E6" s="125" t="s">
        <v>126</v>
      </c>
      <c r="F6" s="125" t="s">
        <v>127</v>
      </c>
      <c r="G6" s="124" t="s">
        <v>244</v>
      </c>
      <c r="H6" s="125" t="s">
        <v>245</v>
      </c>
      <c r="I6" s="466"/>
      <c r="J6" s="125" t="s">
        <v>246</v>
      </c>
      <c r="K6" s="125" t="s">
        <v>247</v>
      </c>
      <c r="L6" s="126" t="s">
        <v>206</v>
      </c>
    </row>
    <row r="7" spans="1:12" s="130" customFormat="1" ht="12" customHeight="1">
      <c r="A7" s="127" t="s">
        <v>19</v>
      </c>
      <c r="B7" s="127" t="s">
        <v>45</v>
      </c>
      <c r="C7" s="128">
        <v>1</v>
      </c>
      <c r="D7" s="128" t="s">
        <v>250</v>
      </c>
      <c r="E7" s="128">
        <v>3</v>
      </c>
      <c r="F7" s="128">
        <v>4</v>
      </c>
      <c r="G7" s="127">
        <v>5</v>
      </c>
      <c r="H7" s="128">
        <v>6</v>
      </c>
      <c r="I7" s="128" t="s">
        <v>251</v>
      </c>
      <c r="J7" s="128">
        <v>8</v>
      </c>
      <c r="K7" s="128">
        <v>9</v>
      </c>
      <c r="L7" s="129" t="s">
        <v>252</v>
      </c>
    </row>
    <row r="8" spans="1:12" ht="18.75" hidden="1">
      <c r="A8" s="180">
        <v>1</v>
      </c>
      <c r="B8" s="181" t="s">
        <v>48</v>
      </c>
      <c r="C8" s="182">
        <v>1350</v>
      </c>
      <c r="D8" s="183"/>
      <c r="E8" s="183"/>
      <c r="F8" s="184">
        <v>1071</v>
      </c>
      <c r="G8" s="185">
        <v>60</v>
      </c>
      <c r="H8" s="185">
        <v>332</v>
      </c>
      <c r="I8" s="183"/>
      <c r="J8" s="186"/>
      <c r="K8" s="183"/>
      <c r="L8" s="187"/>
    </row>
    <row r="9" spans="1:12" s="322" customFormat="1" ht="18.75">
      <c r="A9" s="316">
        <v>2</v>
      </c>
      <c r="B9" s="317" t="s">
        <v>136</v>
      </c>
      <c r="C9" s="324">
        <v>370</v>
      </c>
      <c r="D9" s="328"/>
      <c r="E9" s="328"/>
      <c r="F9" s="329">
        <v>315</v>
      </c>
      <c r="G9" s="320">
        <v>5</v>
      </c>
      <c r="H9" s="320">
        <v>27</v>
      </c>
      <c r="I9" s="328"/>
      <c r="J9" s="319"/>
      <c r="K9" s="328"/>
      <c r="L9" s="321"/>
    </row>
    <row r="10" spans="1:12" s="322" customFormat="1" ht="18.75">
      <c r="A10" s="316">
        <v>3</v>
      </c>
      <c r="B10" s="317" t="s">
        <v>137</v>
      </c>
      <c r="C10" s="325">
        <v>465</v>
      </c>
      <c r="D10" s="328"/>
      <c r="E10" s="328"/>
      <c r="F10" s="325">
        <v>427</v>
      </c>
      <c r="G10" s="320">
        <v>5</v>
      </c>
      <c r="H10" s="318">
        <v>105</v>
      </c>
      <c r="I10" s="328"/>
      <c r="J10" s="319"/>
      <c r="K10" s="328"/>
      <c r="L10" s="321"/>
    </row>
    <row r="11" spans="1:12" ht="18.75">
      <c r="A11" s="160">
        <v>4</v>
      </c>
      <c r="B11" s="161" t="s">
        <v>138</v>
      </c>
      <c r="C11" s="166">
        <v>380</v>
      </c>
      <c r="D11" s="188"/>
      <c r="E11" s="188"/>
      <c r="F11" s="166">
        <v>366</v>
      </c>
      <c r="G11" s="163">
        <v>13</v>
      </c>
      <c r="H11" s="165">
        <v>190</v>
      </c>
      <c r="I11" s="188"/>
      <c r="J11" s="189"/>
      <c r="K11" s="188"/>
      <c r="L11" s="190"/>
    </row>
    <row r="12" spans="1:12" s="322" customFormat="1" ht="18.75">
      <c r="A12" s="316">
        <v>5</v>
      </c>
      <c r="B12" s="317" t="s">
        <v>139</v>
      </c>
      <c r="C12" s="326">
        <v>1350</v>
      </c>
      <c r="D12" s="328"/>
      <c r="E12" s="328"/>
      <c r="F12" s="326">
        <v>1191</v>
      </c>
      <c r="G12" s="320">
        <v>15</v>
      </c>
      <c r="H12" s="320">
        <v>530</v>
      </c>
      <c r="I12" s="328"/>
      <c r="J12" s="319"/>
      <c r="K12" s="328"/>
      <c r="L12" s="321"/>
    </row>
    <row r="13" spans="1:12" ht="18.75">
      <c r="A13" s="160">
        <v>6</v>
      </c>
      <c r="B13" s="161" t="s">
        <v>140</v>
      </c>
      <c r="C13" s="168">
        <v>120</v>
      </c>
      <c r="D13" s="188"/>
      <c r="E13" s="188"/>
      <c r="F13" s="168">
        <v>96</v>
      </c>
      <c r="G13" s="163">
        <v>1</v>
      </c>
      <c r="H13" s="163">
        <v>55</v>
      </c>
      <c r="I13" s="188"/>
      <c r="J13" s="189"/>
      <c r="K13" s="188"/>
      <c r="L13" s="190"/>
    </row>
    <row r="14" spans="1:12" ht="18.75">
      <c r="A14" s="160">
        <v>7</v>
      </c>
      <c r="B14" s="161" t="s">
        <v>141</v>
      </c>
      <c r="C14" s="166">
        <v>300</v>
      </c>
      <c r="D14" s="188"/>
      <c r="E14" s="188"/>
      <c r="F14" s="166">
        <v>282</v>
      </c>
      <c r="G14" s="163">
        <v>35</v>
      </c>
      <c r="H14" s="163">
        <v>0</v>
      </c>
      <c r="I14" s="188"/>
      <c r="J14" s="189"/>
      <c r="K14" s="188"/>
      <c r="L14" s="190"/>
    </row>
    <row r="15" spans="1:12" ht="18.75">
      <c r="A15" s="160">
        <v>8</v>
      </c>
      <c r="B15" s="161" t="s">
        <v>53</v>
      </c>
      <c r="C15" s="164">
        <v>500</v>
      </c>
      <c r="D15" s="188"/>
      <c r="E15" s="188"/>
      <c r="F15" s="164">
        <v>488</v>
      </c>
      <c r="G15" s="163">
        <v>7</v>
      </c>
      <c r="H15" s="163">
        <v>125</v>
      </c>
      <c r="I15" s="188"/>
      <c r="J15" s="189"/>
      <c r="K15" s="191"/>
      <c r="L15" s="190"/>
    </row>
    <row r="16" spans="1:12" ht="18.75">
      <c r="A16" s="160">
        <v>9</v>
      </c>
      <c r="B16" s="161" t="s">
        <v>142</v>
      </c>
      <c r="C16" s="164">
        <v>260</v>
      </c>
      <c r="D16" s="188"/>
      <c r="E16" s="188"/>
      <c r="F16" s="164">
        <v>253</v>
      </c>
      <c r="G16" s="163">
        <v>3</v>
      </c>
      <c r="H16" s="165">
        <v>105</v>
      </c>
      <c r="I16" s="188"/>
      <c r="J16" s="189"/>
      <c r="K16" s="188"/>
      <c r="L16" s="190"/>
    </row>
    <row r="17" spans="1:12" ht="18.75">
      <c r="A17" s="160">
        <v>10</v>
      </c>
      <c r="B17" s="161" t="s">
        <v>143</v>
      </c>
      <c r="C17" s="166">
        <v>370</v>
      </c>
      <c r="D17" s="188"/>
      <c r="E17" s="188"/>
      <c r="F17" s="166">
        <v>190</v>
      </c>
      <c r="G17" s="163">
        <v>4</v>
      </c>
      <c r="H17" s="163">
        <v>109</v>
      </c>
      <c r="I17" s="188"/>
      <c r="J17" s="189"/>
      <c r="K17" s="188"/>
      <c r="L17" s="190"/>
    </row>
    <row r="18" spans="1:12" ht="18.75">
      <c r="A18" s="160">
        <v>11</v>
      </c>
      <c r="B18" s="162" t="s">
        <v>144</v>
      </c>
      <c r="C18" s="166">
        <v>115</v>
      </c>
      <c r="D18" s="192">
        <f aca="true" t="shared" si="0" ref="D18:L18">SUM(D8:D17)</f>
        <v>0</v>
      </c>
      <c r="E18" s="192">
        <f t="shared" si="0"/>
        <v>0</v>
      </c>
      <c r="F18" s="166">
        <v>90</v>
      </c>
      <c r="G18" s="163">
        <v>7</v>
      </c>
      <c r="H18" s="163">
        <v>26</v>
      </c>
      <c r="I18" s="192">
        <f t="shared" si="0"/>
        <v>0</v>
      </c>
      <c r="J18" s="192">
        <f t="shared" si="0"/>
        <v>0</v>
      </c>
      <c r="K18" s="192">
        <f t="shared" si="0"/>
        <v>0</v>
      </c>
      <c r="L18" s="192">
        <f t="shared" si="0"/>
        <v>0</v>
      </c>
    </row>
    <row r="19" spans="1:12" ht="18.75">
      <c r="A19" s="160">
        <v>12</v>
      </c>
      <c r="B19" s="161" t="s">
        <v>145</v>
      </c>
      <c r="C19" s="166">
        <v>120</v>
      </c>
      <c r="D19" s="189"/>
      <c r="E19" s="189"/>
      <c r="F19" s="166">
        <v>73</v>
      </c>
      <c r="G19" s="163">
        <v>8</v>
      </c>
      <c r="H19" s="163">
        <v>7</v>
      </c>
      <c r="I19" s="189"/>
      <c r="J19" s="189"/>
      <c r="K19" s="189"/>
      <c r="L19" s="190"/>
    </row>
    <row r="20" spans="1:12" ht="18.75">
      <c r="A20" s="160">
        <v>13</v>
      </c>
      <c r="B20" s="161" t="s">
        <v>146</v>
      </c>
      <c r="C20" s="166">
        <v>245</v>
      </c>
      <c r="D20" s="189"/>
      <c r="E20" s="189"/>
      <c r="F20" s="166">
        <v>175</v>
      </c>
      <c r="G20" s="163">
        <v>23</v>
      </c>
      <c r="H20" s="165">
        <v>142</v>
      </c>
      <c r="I20" s="189"/>
      <c r="J20" s="189"/>
      <c r="K20" s="189"/>
      <c r="L20" s="190"/>
    </row>
    <row r="21" spans="1:12" ht="18.75">
      <c r="A21" s="160">
        <v>14</v>
      </c>
      <c r="B21" s="161" t="s">
        <v>147</v>
      </c>
      <c r="C21" s="166">
        <v>125</v>
      </c>
      <c r="D21" s="189"/>
      <c r="E21" s="189"/>
      <c r="F21" s="166">
        <v>104</v>
      </c>
      <c r="G21" s="163">
        <v>17</v>
      </c>
      <c r="H21" s="165">
        <v>10</v>
      </c>
      <c r="I21" s="189"/>
      <c r="J21" s="189"/>
      <c r="K21" s="189"/>
      <c r="L21" s="190"/>
    </row>
    <row r="22" spans="1:12" ht="18.75">
      <c r="A22" s="160">
        <v>15</v>
      </c>
      <c r="B22" s="161" t="s">
        <v>59</v>
      </c>
      <c r="C22" s="166">
        <v>150</v>
      </c>
      <c r="D22" s="189"/>
      <c r="E22" s="189"/>
      <c r="F22" s="164">
        <v>118</v>
      </c>
      <c r="G22" s="163">
        <v>7</v>
      </c>
      <c r="H22" s="165">
        <v>18</v>
      </c>
      <c r="I22" s="189"/>
      <c r="J22" s="189"/>
      <c r="K22" s="189"/>
      <c r="L22" s="190"/>
    </row>
    <row r="23" spans="1:12" s="322" customFormat="1" ht="18.75">
      <c r="A23" s="316">
        <v>16</v>
      </c>
      <c r="B23" s="317" t="s">
        <v>148</v>
      </c>
      <c r="C23" s="318">
        <v>280</v>
      </c>
      <c r="D23" s="319"/>
      <c r="E23" s="319"/>
      <c r="F23" s="318">
        <v>238</v>
      </c>
      <c r="G23" s="320">
        <v>56</v>
      </c>
      <c r="H23" s="318">
        <v>52</v>
      </c>
      <c r="I23" s="319"/>
      <c r="J23" s="319"/>
      <c r="K23" s="319"/>
      <c r="L23" s="321"/>
    </row>
    <row r="24" spans="1:12" s="322" customFormat="1" ht="18.75">
      <c r="A24" s="316">
        <v>17</v>
      </c>
      <c r="B24" s="317" t="s">
        <v>61</v>
      </c>
      <c r="C24" s="325">
        <v>170</v>
      </c>
      <c r="D24" s="319"/>
      <c r="E24" s="319"/>
      <c r="F24" s="325">
        <v>149</v>
      </c>
      <c r="G24" s="320">
        <v>3</v>
      </c>
      <c r="H24" s="318">
        <v>38</v>
      </c>
      <c r="I24" s="319"/>
      <c r="J24" s="319"/>
      <c r="K24" s="319"/>
      <c r="L24" s="321"/>
    </row>
    <row r="25" spans="1:12" ht="18.75">
      <c r="A25" s="160">
        <v>18</v>
      </c>
      <c r="B25" s="161" t="s">
        <v>62</v>
      </c>
      <c r="C25" s="169">
        <v>70</v>
      </c>
      <c r="D25" s="189"/>
      <c r="E25" s="189"/>
      <c r="F25" s="169">
        <v>60</v>
      </c>
      <c r="G25" s="163"/>
      <c r="H25" s="165"/>
      <c r="I25" s="189"/>
      <c r="J25" s="189"/>
      <c r="K25" s="189"/>
      <c r="L25" s="190"/>
    </row>
    <row r="26" spans="1:12" ht="18.75">
      <c r="A26" s="160">
        <v>19</v>
      </c>
      <c r="B26" s="162" t="s">
        <v>262</v>
      </c>
      <c r="C26" s="166">
        <v>96</v>
      </c>
      <c r="D26" s="189"/>
      <c r="E26" s="189"/>
      <c r="F26" s="166">
        <v>77</v>
      </c>
      <c r="G26" s="163">
        <v>6</v>
      </c>
      <c r="H26" s="165">
        <v>53</v>
      </c>
      <c r="I26" s="189"/>
      <c r="J26" s="189"/>
      <c r="K26" s="189"/>
      <c r="L26" s="190"/>
    </row>
    <row r="27" spans="1:12" ht="18.75">
      <c r="A27" s="160">
        <v>20</v>
      </c>
      <c r="B27" s="161" t="s">
        <v>149</v>
      </c>
      <c r="C27" s="166">
        <v>280</v>
      </c>
      <c r="D27" s="189"/>
      <c r="E27" s="189"/>
      <c r="F27" s="163">
        <v>173</v>
      </c>
      <c r="G27" s="163">
        <v>27</v>
      </c>
      <c r="H27" s="165">
        <v>85</v>
      </c>
      <c r="I27" s="189"/>
      <c r="J27" s="189"/>
      <c r="K27" s="189"/>
      <c r="L27" s="190"/>
    </row>
    <row r="28" spans="1:12" ht="18.75">
      <c r="A28" s="160">
        <v>21</v>
      </c>
      <c r="B28" s="161" t="s">
        <v>150</v>
      </c>
      <c r="C28" s="167">
        <v>277</v>
      </c>
      <c r="D28" s="189"/>
      <c r="E28" s="189"/>
      <c r="F28" s="167">
        <v>249</v>
      </c>
      <c r="G28" s="163">
        <v>7</v>
      </c>
      <c r="H28" s="165">
        <v>4</v>
      </c>
      <c r="I28" s="189"/>
      <c r="J28" s="189"/>
      <c r="K28" s="189"/>
      <c r="L28" s="190"/>
    </row>
    <row r="29" spans="1:12" ht="18.75">
      <c r="A29" s="160">
        <v>22</v>
      </c>
      <c r="B29" s="161" t="s">
        <v>151</v>
      </c>
      <c r="C29" s="164">
        <v>134</v>
      </c>
      <c r="D29" s="189"/>
      <c r="E29" s="189"/>
      <c r="F29" s="164">
        <v>123</v>
      </c>
      <c r="G29" s="163">
        <v>10</v>
      </c>
      <c r="H29" s="165">
        <v>75</v>
      </c>
      <c r="I29" s="189"/>
      <c r="J29" s="189"/>
      <c r="K29" s="189"/>
      <c r="L29" s="190"/>
    </row>
    <row r="30" spans="1:12" ht="18.75">
      <c r="A30" s="160">
        <v>23</v>
      </c>
      <c r="B30" s="161" t="s">
        <v>152</v>
      </c>
      <c r="C30" s="173">
        <v>90</v>
      </c>
      <c r="D30" s="189"/>
      <c r="E30" s="189"/>
      <c r="F30" s="170">
        <v>69</v>
      </c>
      <c r="G30" s="163">
        <v>10</v>
      </c>
      <c r="H30" s="165">
        <v>26</v>
      </c>
      <c r="I30" s="189"/>
      <c r="J30" s="189"/>
      <c r="K30" s="189"/>
      <c r="L30" s="190"/>
    </row>
    <row r="31" spans="1:12" ht="18.75">
      <c r="A31" s="160">
        <v>24</v>
      </c>
      <c r="B31" s="161" t="s">
        <v>153</v>
      </c>
      <c r="C31" s="164">
        <v>180</v>
      </c>
      <c r="D31" s="189"/>
      <c r="E31" s="189"/>
      <c r="F31" s="164">
        <v>165</v>
      </c>
      <c r="G31" s="163">
        <v>6</v>
      </c>
      <c r="H31" s="165">
        <v>9</v>
      </c>
      <c r="I31" s="189"/>
      <c r="J31" s="189"/>
      <c r="K31" s="189"/>
      <c r="L31" s="190"/>
    </row>
    <row r="32" spans="1:12" s="322" customFormat="1" ht="18.75">
      <c r="A32" s="316">
        <v>25</v>
      </c>
      <c r="B32" s="323" t="s">
        <v>154</v>
      </c>
      <c r="C32" s="324">
        <v>130</v>
      </c>
      <c r="D32" s="319"/>
      <c r="E32" s="319"/>
      <c r="F32" s="324">
        <v>101</v>
      </c>
      <c r="G32" s="320">
        <v>17</v>
      </c>
      <c r="H32" s="318">
        <v>21</v>
      </c>
      <c r="I32" s="319"/>
      <c r="J32" s="319"/>
      <c r="K32" s="319"/>
      <c r="L32" s="321"/>
    </row>
    <row r="33" spans="1:12" ht="18.75">
      <c r="A33" s="160">
        <v>26</v>
      </c>
      <c r="B33" s="161" t="s">
        <v>155</v>
      </c>
      <c r="C33" s="164">
        <v>90</v>
      </c>
      <c r="D33" s="189"/>
      <c r="E33" s="189"/>
      <c r="F33" s="164">
        <v>79</v>
      </c>
      <c r="G33" s="163">
        <v>14</v>
      </c>
      <c r="H33" s="165">
        <v>28</v>
      </c>
      <c r="I33" s="189"/>
      <c r="J33" s="189"/>
      <c r="K33" s="189"/>
      <c r="L33" s="190"/>
    </row>
    <row r="34" spans="1:12" s="322" customFormat="1" ht="18.75">
      <c r="A34" s="316">
        <v>27</v>
      </c>
      <c r="B34" s="317" t="s">
        <v>156</v>
      </c>
      <c r="C34" s="325">
        <v>86</v>
      </c>
      <c r="D34" s="319"/>
      <c r="E34" s="319"/>
      <c r="F34" s="326">
        <v>72</v>
      </c>
      <c r="G34" s="320">
        <v>4</v>
      </c>
      <c r="H34" s="318">
        <v>34</v>
      </c>
      <c r="I34" s="319"/>
      <c r="J34" s="319"/>
      <c r="K34" s="319"/>
      <c r="L34" s="321"/>
    </row>
    <row r="35" spans="1:12" ht="18.75">
      <c r="A35" s="160">
        <v>28</v>
      </c>
      <c r="B35" s="161" t="s">
        <v>71</v>
      </c>
      <c r="C35" s="164">
        <v>222</v>
      </c>
      <c r="D35" s="189"/>
      <c r="E35" s="189"/>
      <c r="F35" s="164">
        <v>176</v>
      </c>
      <c r="G35" s="163">
        <v>19</v>
      </c>
      <c r="H35" s="165">
        <v>46</v>
      </c>
      <c r="I35" s="189"/>
      <c r="J35" s="189"/>
      <c r="K35" s="189"/>
      <c r="L35" s="190"/>
    </row>
    <row r="36" spans="1:12" ht="18.75">
      <c r="A36" s="160">
        <v>29</v>
      </c>
      <c r="B36" s="161" t="s">
        <v>157</v>
      </c>
      <c r="C36" s="166">
        <v>180</v>
      </c>
      <c r="D36" s="189"/>
      <c r="E36" s="189"/>
      <c r="F36" s="166">
        <v>60</v>
      </c>
      <c r="G36" s="163">
        <v>20</v>
      </c>
      <c r="H36" s="165">
        <v>100</v>
      </c>
      <c r="I36" s="189"/>
      <c r="J36" s="189"/>
      <c r="K36" s="189"/>
      <c r="L36" s="190"/>
    </row>
    <row r="37" spans="1:12" ht="18.75">
      <c r="A37" s="160">
        <v>30</v>
      </c>
      <c r="B37" s="161" t="s">
        <v>73</v>
      </c>
      <c r="C37" s="166">
        <v>90</v>
      </c>
      <c r="D37" s="189"/>
      <c r="E37" s="189"/>
      <c r="F37" s="166">
        <v>71</v>
      </c>
      <c r="G37" s="163">
        <v>9</v>
      </c>
      <c r="H37" s="165">
        <v>9</v>
      </c>
      <c r="I37" s="189"/>
      <c r="J37" s="189"/>
      <c r="K37" s="189"/>
      <c r="L37" s="190"/>
    </row>
    <row r="38" spans="1:12" ht="18.75">
      <c r="A38" s="160">
        <v>31</v>
      </c>
      <c r="B38" s="162" t="s">
        <v>158</v>
      </c>
      <c r="C38" s="171">
        <v>75</v>
      </c>
      <c r="D38" s="189"/>
      <c r="E38" s="189"/>
      <c r="F38" s="171">
        <v>55</v>
      </c>
      <c r="G38" s="163">
        <v>6</v>
      </c>
      <c r="H38" s="165">
        <v>0</v>
      </c>
      <c r="I38" s="189"/>
      <c r="J38" s="189"/>
      <c r="K38" s="189"/>
      <c r="L38" s="190"/>
    </row>
    <row r="39" spans="1:12" ht="18.75">
      <c r="A39" s="160">
        <v>32</v>
      </c>
      <c r="B39" s="162" t="s">
        <v>159</v>
      </c>
      <c r="C39" s="166">
        <v>60</v>
      </c>
      <c r="D39" s="189"/>
      <c r="E39" s="189"/>
      <c r="F39" s="172">
        <v>49</v>
      </c>
      <c r="G39" s="163">
        <v>6</v>
      </c>
      <c r="H39" s="165">
        <v>1</v>
      </c>
      <c r="I39" s="189"/>
      <c r="J39" s="189"/>
      <c r="K39" s="189"/>
      <c r="L39" s="190"/>
    </row>
    <row r="40" spans="1:12" ht="18.75">
      <c r="A40" s="160">
        <v>33</v>
      </c>
      <c r="B40" s="161" t="s">
        <v>160</v>
      </c>
      <c r="C40" s="166">
        <v>11</v>
      </c>
      <c r="D40" s="189"/>
      <c r="E40" s="189"/>
      <c r="F40" s="173">
        <v>6</v>
      </c>
      <c r="G40" s="163">
        <v>0</v>
      </c>
      <c r="H40" s="165">
        <v>4</v>
      </c>
      <c r="I40" s="189"/>
      <c r="J40" s="189"/>
      <c r="K40" s="189"/>
      <c r="L40" s="190"/>
    </row>
    <row r="41" spans="1:12" ht="18.75">
      <c r="A41" s="160">
        <v>34</v>
      </c>
      <c r="B41" s="161" t="s">
        <v>263</v>
      </c>
      <c r="C41" s="173">
        <v>18</v>
      </c>
      <c r="D41" s="189"/>
      <c r="E41" s="189"/>
      <c r="F41" s="173">
        <v>18</v>
      </c>
      <c r="G41" s="163">
        <v>7</v>
      </c>
      <c r="H41" s="165">
        <v>11</v>
      </c>
      <c r="I41" s="189"/>
      <c r="J41" s="189"/>
      <c r="K41" s="189"/>
      <c r="L41" s="190"/>
    </row>
    <row r="42" spans="1:12" ht="18.75">
      <c r="A42" s="160">
        <v>35</v>
      </c>
      <c r="B42" s="161" t="s">
        <v>165</v>
      </c>
      <c r="C42" s="166">
        <v>750</v>
      </c>
      <c r="D42" s="189"/>
      <c r="E42" s="189"/>
      <c r="F42" s="164">
        <v>451</v>
      </c>
      <c r="G42" s="163">
        <v>93</v>
      </c>
      <c r="H42" s="163">
        <v>363</v>
      </c>
      <c r="I42" s="189"/>
      <c r="J42" s="189"/>
      <c r="K42" s="189"/>
      <c r="L42" s="190"/>
    </row>
    <row r="43" spans="1:12" ht="18.75">
      <c r="A43" s="160">
        <v>36</v>
      </c>
      <c r="B43" s="161" t="s">
        <v>166</v>
      </c>
      <c r="C43" s="173">
        <v>850</v>
      </c>
      <c r="D43" s="189"/>
      <c r="E43" s="189"/>
      <c r="F43" s="167">
        <v>850</v>
      </c>
      <c r="G43" s="163">
        <v>96</v>
      </c>
      <c r="H43" s="163">
        <v>82</v>
      </c>
      <c r="I43" s="189"/>
      <c r="J43" s="189"/>
      <c r="K43" s="189"/>
      <c r="L43" s="190"/>
    </row>
    <row r="44" spans="1:12" ht="18.75">
      <c r="A44" s="160">
        <v>37</v>
      </c>
      <c r="B44" s="161" t="s">
        <v>81</v>
      </c>
      <c r="C44" s="164">
        <v>780</v>
      </c>
      <c r="D44" s="189"/>
      <c r="E44" s="189"/>
      <c r="F44" s="164">
        <v>706</v>
      </c>
      <c r="G44" s="163">
        <v>27</v>
      </c>
      <c r="H44" s="163">
        <v>80</v>
      </c>
      <c r="I44" s="189"/>
      <c r="J44" s="189"/>
      <c r="K44" s="189"/>
      <c r="L44" s="190"/>
    </row>
    <row r="45" spans="1:12" s="322" customFormat="1" ht="18.75">
      <c r="A45" s="316">
        <v>38</v>
      </c>
      <c r="B45" s="317" t="s">
        <v>161</v>
      </c>
      <c r="C45" s="324">
        <v>660</v>
      </c>
      <c r="D45" s="319"/>
      <c r="E45" s="319"/>
      <c r="F45" s="327">
        <v>586</v>
      </c>
      <c r="G45" s="320">
        <v>127</v>
      </c>
      <c r="H45" s="318">
        <v>303</v>
      </c>
      <c r="I45" s="319"/>
      <c r="J45" s="319"/>
      <c r="K45" s="319"/>
      <c r="L45" s="321"/>
    </row>
    <row r="46" spans="1:12" ht="18.75">
      <c r="A46" s="160">
        <v>39</v>
      </c>
      <c r="B46" s="161" t="s">
        <v>80</v>
      </c>
      <c r="C46" s="166">
        <v>660</v>
      </c>
      <c r="D46" s="189"/>
      <c r="E46" s="189"/>
      <c r="F46" s="167">
        <v>634</v>
      </c>
      <c r="G46" s="163">
        <v>47</v>
      </c>
      <c r="H46" s="163">
        <v>48</v>
      </c>
      <c r="I46" s="189"/>
      <c r="J46" s="189"/>
      <c r="K46" s="189"/>
      <c r="L46" s="190"/>
    </row>
    <row r="47" spans="1:12" ht="18.75">
      <c r="A47" s="160">
        <v>40</v>
      </c>
      <c r="B47" s="161" t="s">
        <v>162</v>
      </c>
      <c r="C47" s="166">
        <v>450</v>
      </c>
      <c r="D47" s="189"/>
      <c r="E47" s="189"/>
      <c r="F47" s="166">
        <v>406</v>
      </c>
      <c r="G47" s="163">
        <v>21</v>
      </c>
      <c r="H47" s="163">
        <v>284</v>
      </c>
      <c r="I47" s="189"/>
      <c r="J47" s="189"/>
      <c r="K47" s="189"/>
      <c r="L47" s="190"/>
    </row>
    <row r="48" spans="1:12" s="322" customFormat="1" ht="18.75">
      <c r="A48" s="316">
        <v>41</v>
      </c>
      <c r="B48" s="317" t="s">
        <v>163</v>
      </c>
      <c r="C48" s="325">
        <v>2050</v>
      </c>
      <c r="D48" s="319"/>
      <c r="E48" s="319"/>
      <c r="F48" s="325">
        <v>2028</v>
      </c>
      <c r="G48" s="320">
        <v>145</v>
      </c>
      <c r="H48" s="320">
        <v>300</v>
      </c>
      <c r="I48" s="319"/>
      <c r="J48" s="319"/>
      <c r="K48" s="319"/>
      <c r="L48" s="321"/>
    </row>
    <row r="49" spans="1:12" ht="18.75">
      <c r="A49" s="160">
        <v>42</v>
      </c>
      <c r="B49" s="161" t="s">
        <v>164</v>
      </c>
      <c r="C49" s="164">
        <v>660</v>
      </c>
      <c r="D49" s="189"/>
      <c r="E49" s="189"/>
      <c r="F49" s="164">
        <v>525</v>
      </c>
      <c r="G49" s="163">
        <v>52</v>
      </c>
      <c r="H49" s="163">
        <v>149</v>
      </c>
      <c r="I49" s="189"/>
      <c r="J49" s="189"/>
      <c r="K49" s="189"/>
      <c r="L49" s="190"/>
    </row>
    <row r="50" spans="1:12" ht="18.75">
      <c r="A50" s="160">
        <v>43</v>
      </c>
      <c r="B50" s="161" t="s">
        <v>264</v>
      </c>
      <c r="C50" s="164">
        <v>280</v>
      </c>
      <c r="D50" s="189"/>
      <c r="E50" s="189"/>
      <c r="F50" s="174">
        <v>262</v>
      </c>
      <c r="G50" s="163">
        <v>25</v>
      </c>
      <c r="H50" s="163">
        <v>191</v>
      </c>
      <c r="I50" s="189"/>
      <c r="J50" s="189"/>
      <c r="K50" s="189"/>
      <c r="L50" s="190"/>
    </row>
    <row r="51" spans="1:12" ht="18.75">
      <c r="A51" s="160">
        <v>44</v>
      </c>
      <c r="B51" s="161" t="s">
        <v>168</v>
      </c>
      <c r="C51" s="166">
        <v>360</v>
      </c>
      <c r="D51" s="189"/>
      <c r="E51" s="189"/>
      <c r="F51" s="166">
        <v>359</v>
      </c>
      <c r="G51" s="163">
        <v>85</v>
      </c>
      <c r="H51" s="163">
        <v>42</v>
      </c>
      <c r="I51" s="189"/>
      <c r="J51" s="189"/>
      <c r="K51" s="189"/>
      <c r="L51" s="190"/>
    </row>
    <row r="52" spans="1:12" ht="18.75">
      <c r="A52" s="160">
        <v>45</v>
      </c>
      <c r="B52" s="161" t="s">
        <v>169</v>
      </c>
      <c r="C52" s="166">
        <v>320</v>
      </c>
      <c r="D52" s="189"/>
      <c r="E52" s="189"/>
      <c r="F52" s="175">
        <v>281</v>
      </c>
      <c r="G52" s="163">
        <v>18</v>
      </c>
      <c r="H52" s="163">
        <v>56</v>
      </c>
      <c r="I52" s="189"/>
      <c r="J52" s="189"/>
      <c r="K52" s="189"/>
      <c r="L52" s="190"/>
    </row>
    <row r="53" spans="1:12" s="322" customFormat="1" ht="18.75">
      <c r="A53" s="316">
        <v>46</v>
      </c>
      <c r="B53" s="317" t="s">
        <v>170</v>
      </c>
      <c r="C53" s="325">
        <v>550</v>
      </c>
      <c r="D53" s="319"/>
      <c r="E53" s="319"/>
      <c r="F53" s="324">
        <v>532</v>
      </c>
      <c r="G53" s="320">
        <v>111</v>
      </c>
      <c r="H53" s="320">
        <v>157</v>
      </c>
      <c r="I53" s="319"/>
      <c r="J53" s="319"/>
      <c r="K53" s="319"/>
      <c r="L53" s="321"/>
    </row>
    <row r="54" spans="1:12" ht="18.75">
      <c r="A54" s="160">
        <v>47</v>
      </c>
      <c r="B54" s="161" t="s">
        <v>171</v>
      </c>
      <c r="C54" s="164">
        <v>150</v>
      </c>
      <c r="D54" s="189"/>
      <c r="E54" s="189"/>
      <c r="F54" s="176">
        <v>126</v>
      </c>
      <c r="G54" s="163">
        <v>26</v>
      </c>
      <c r="H54" s="163">
        <v>30</v>
      </c>
      <c r="I54" s="189"/>
      <c r="J54" s="189"/>
      <c r="K54" s="189"/>
      <c r="L54" s="190"/>
    </row>
    <row r="55" spans="1:12" ht="18.75">
      <c r="A55" s="160">
        <v>48</v>
      </c>
      <c r="B55" s="161" t="s">
        <v>172</v>
      </c>
      <c r="C55" s="167">
        <v>550</v>
      </c>
      <c r="D55" s="189"/>
      <c r="E55" s="189"/>
      <c r="F55" s="166">
        <v>431</v>
      </c>
      <c r="G55" s="163">
        <v>119</v>
      </c>
      <c r="H55" s="163">
        <v>0</v>
      </c>
      <c r="I55" s="189"/>
      <c r="J55" s="189"/>
      <c r="K55" s="189"/>
      <c r="L55" s="190"/>
    </row>
    <row r="56" spans="1:12" ht="18.75">
      <c r="A56" s="160">
        <v>49</v>
      </c>
      <c r="B56" s="161" t="s">
        <v>173</v>
      </c>
      <c r="C56" s="173">
        <v>800</v>
      </c>
      <c r="D56" s="189"/>
      <c r="E56" s="189"/>
      <c r="F56" s="164">
        <v>580</v>
      </c>
      <c r="G56" s="163">
        <v>43</v>
      </c>
      <c r="H56" s="163">
        <v>241</v>
      </c>
      <c r="I56" s="189"/>
      <c r="J56" s="189"/>
      <c r="K56" s="189"/>
      <c r="L56" s="190"/>
    </row>
    <row r="57" spans="1:12" ht="18.75">
      <c r="A57" s="160">
        <v>50</v>
      </c>
      <c r="B57" s="161" t="s">
        <v>174</v>
      </c>
      <c r="C57" s="166">
        <v>250</v>
      </c>
      <c r="D57" s="189"/>
      <c r="E57" s="189"/>
      <c r="F57" s="164">
        <v>227</v>
      </c>
      <c r="G57" s="163">
        <v>6</v>
      </c>
      <c r="H57" s="163">
        <v>140</v>
      </c>
      <c r="I57" s="189"/>
      <c r="J57" s="189"/>
      <c r="K57" s="189"/>
      <c r="L57" s="190"/>
    </row>
    <row r="58" spans="1:12" ht="18.75">
      <c r="A58" s="160">
        <v>51</v>
      </c>
      <c r="B58" s="161" t="s">
        <v>175</v>
      </c>
      <c r="C58" s="166">
        <v>220</v>
      </c>
      <c r="D58" s="189"/>
      <c r="E58" s="189"/>
      <c r="F58" s="166">
        <v>220</v>
      </c>
      <c r="G58" s="163">
        <v>46</v>
      </c>
      <c r="H58" s="163">
        <v>45</v>
      </c>
      <c r="I58" s="189"/>
      <c r="J58" s="189"/>
      <c r="K58" s="189"/>
      <c r="L58" s="190"/>
    </row>
    <row r="59" spans="1:12" ht="18.75">
      <c r="A59" s="160">
        <v>52</v>
      </c>
      <c r="B59" s="161" t="s">
        <v>176</v>
      </c>
      <c r="C59" s="166">
        <v>357</v>
      </c>
      <c r="D59" s="189"/>
      <c r="E59" s="189"/>
      <c r="F59" s="173">
        <v>347</v>
      </c>
      <c r="G59" s="163">
        <v>51</v>
      </c>
      <c r="H59" s="163">
        <v>96</v>
      </c>
      <c r="I59" s="189"/>
      <c r="J59" s="189"/>
      <c r="K59" s="189"/>
      <c r="L59" s="190"/>
    </row>
    <row r="60" spans="1:12" ht="18.75">
      <c r="A60" s="160">
        <v>53</v>
      </c>
      <c r="B60" s="161" t="s">
        <v>177</v>
      </c>
      <c r="C60" s="166">
        <v>345</v>
      </c>
      <c r="D60" s="189"/>
      <c r="E60" s="189"/>
      <c r="F60" s="164">
        <v>332</v>
      </c>
      <c r="G60" s="163">
        <v>0</v>
      </c>
      <c r="H60" s="163">
        <v>191</v>
      </c>
      <c r="I60" s="189"/>
      <c r="J60" s="189"/>
      <c r="K60" s="189"/>
      <c r="L60" s="190"/>
    </row>
    <row r="61" spans="1:12" ht="18.75">
      <c r="A61" s="160">
        <v>54</v>
      </c>
      <c r="B61" s="161" t="s">
        <v>178</v>
      </c>
      <c r="C61" s="166">
        <v>137</v>
      </c>
      <c r="D61" s="189"/>
      <c r="E61" s="189"/>
      <c r="F61" s="167">
        <v>81</v>
      </c>
      <c r="G61" s="163">
        <v>25</v>
      </c>
      <c r="H61" s="163">
        <v>12</v>
      </c>
      <c r="I61" s="189"/>
      <c r="J61" s="189"/>
      <c r="K61" s="189"/>
      <c r="L61" s="190"/>
    </row>
    <row r="62" spans="1:12" ht="18.75">
      <c r="A62" s="160">
        <v>55</v>
      </c>
      <c r="B62" s="161" t="s">
        <v>179</v>
      </c>
      <c r="C62" s="166">
        <v>140</v>
      </c>
      <c r="D62" s="189"/>
      <c r="E62" s="189"/>
      <c r="F62" s="173">
        <v>92</v>
      </c>
      <c r="G62" s="163">
        <v>43</v>
      </c>
      <c r="H62" s="163">
        <v>44</v>
      </c>
      <c r="I62" s="189"/>
      <c r="J62" s="189"/>
      <c r="K62" s="189"/>
      <c r="L62" s="190"/>
    </row>
    <row r="63" spans="1:12" ht="18.75">
      <c r="A63" s="160">
        <v>56</v>
      </c>
      <c r="B63" s="161" t="s">
        <v>180</v>
      </c>
      <c r="C63" s="166">
        <v>38</v>
      </c>
      <c r="D63" s="189"/>
      <c r="E63" s="189"/>
      <c r="F63" s="166">
        <v>31</v>
      </c>
      <c r="G63" s="159">
        <v>0</v>
      </c>
      <c r="H63" s="177">
        <v>2</v>
      </c>
      <c r="I63" s="189"/>
      <c r="J63" s="189"/>
      <c r="K63" s="189"/>
      <c r="L63" s="190"/>
    </row>
    <row r="64" spans="1:12" ht="18.75">
      <c r="A64" s="160">
        <v>57</v>
      </c>
      <c r="B64" s="162" t="s">
        <v>181</v>
      </c>
      <c r="C64" s="166">
        <v>37</v>
      </c>
      <c r="D64" s="189"/>
      <c r="E64" s="189"/>
      <c r="F64" s="164">
        <v>24</v>
      </c>
      <c r="G64" s="163">
        <v>1</v>
      </c>
      <c r="H64" s="163">
        <v>11</v>
      </c>
      <c r="I64" s="189"/>
      <c r="J64" s="189"/>
      <c r="K64" s="189"/>
      <c r="L64" s="190"/>
    </row>
    <row r="65" spans="1:12" ht="18.75">
      <c r="A65" s="160">
        <v>58</v>
      </c>
      <c r="B65" s="162" t="s">
        <v>182</v>
      </c>
      <c r="C65" s="173">
        <v>37</v>
      </c>
      <c r="D65" s="189"/>
      <c r="E65" s="189"/>
      <c r="F65" s="166">
        <v>35</v>
      </c>
      <c r="G65" s="159">
        <v>6</v>
      </c>
      <c r="H65" s="177">
        <v>24</v>
      </c>
      <c r="I65" s="189"/>
      <c r="J65" s="189"/>
      <c r="K65" s="189"/>
      <c r="L65" s="190"/>
    </row>
    <row r="66" spans="1:12" ht="18.75">
      <c r="A66" s="160">
        <v>59</v>
      </c>
      <c r="B66" s="161" t="s">
        <v>265</v>
      </c>
      <c r="C66" s="173">
        <v>37</v>
      </c>
      <c r="D66" s="189"/>
      <c r="E66" s="189"/>
      <c r="F66" s="164">
        <v>14</v>
      </c>
      <c r="G66" s="163">
        <v>0</v>
      </c>
      <c r="H66" s="163">
        <v>10</v>
      </c>
      <c r="I66" s="189"/>
      <c r="J66" s="189"/>
      <c r="K66" s="189"/>
      <c r="L66" s="190"/>
    </row>
    <row r="67" spans="1:12" ht="18.75">
      <c r="A67" s="160">
        <v>60</v>
      </c>
      <c r="B67" s="162" t="s">
        <v>183</v>
      </c>
      <c r="C67" s="179">
        <v>40</v>
      </c>
      <c r="D67" s="189"/>
      <c r="E67" s="189"/>
      <c r="F67" s="178">
        <v>30</v>
      </c>
      <c r="G67" s="163">
        <v>7</v>
      </c>
      <c r="H67" s="163">
        <v>11</v>
      </c>
      <c r="I67" s="189"/>
      <c r="J67" s="189"/>
      <c r="K67" s="189"/>
      <c r="L67" s="190"/>
    </row>
    <row r="68" spans="1:12" ht="18.75">
      <c r="A68" s="193">
        <v>61</v>
      </c>
      <c r="B68" s="194" t="s">
        <v>99</v>
      </c>
      <c r="C68" s="195">
        <v>15</v>
      </c>
      <c r="D68" s="196"/>
      <c r="E68" s="196"/>
      <c r="F68" s="197">
        <v>9</v>
      </c>
      <c r="G68" s="198">
        <v>0</v>
      </c>
      <c r="H68" s="198">
        <v>5</v>
      </c>
      <c r="I68" s="196"/>
      <c r="J68" s="196"/>
      <c r="K68" s="196"/>
      <c r="L68" s="199"/>
    </row>
  </sheetData>
  <sheetProtection/>
  <mergeCells count="8">
    <mergeCell ref="G1:L1"/>
    <mergeCell ref="A3:L3"/>
    <mergeCell ref="A5:A6"/>
    <mergeCell ref="B5:B6"/>
    <mergeCell ref="C5:C6"/>
    <mergeCell ref="D5:H5"/>
    <mergeCell ref="I5:I6"/>
    <mergeCell ref="J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ktnn</dc:creator>
  <cp:keywords/>
  <dc:description/>
  <cp:lastModifiedBy>Admin</cp:lastModifiedBy>
  <cp:lastPrinted>2018-11-12T04:21:09Z</cp:lastPrinted>
  <dcterms:created xsi:type="dcterms:W3CDTF">2018-08-14T09:24:28Z</dcterms:created>
  <dcterms:modified xsi:type="dcterms:W3CDTF">2019-01-05T01:50:55Z</dcterms:modified>
  <cp:category/>
  <cp:version/>
  <cp:contentType/>
  <cp:contentStatus/>
</cp:coreProperties>
</file>